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123 - Kladno - predikce ..." sheetId="2" r:id="rId2"/>
  </sheets>
  <definedNames>
    <definedName name="_xlnm.Print_Area" localSheetId="0">'Rekapitulace stavby'!$D$4:$AO$36,'Rekapitulace stavby'!$C$42:$AQ$56</definedName>
    <definedName name="_xlnm._FilterDatabase" localSheetId="1" hidden="1">'A123 - Kladno - predikce ...'!$C$74:$K$90</definedName>
    <definedName name="_xlnm.Print_Area" localSheetId="1">'A123 - Kladno - predikce ...'!$C$4:$J$37,'A123 - Kladno - predikce ...'!$C$43:$J$58,'A123 - Kladno - predikce ...'!$C$64:$K$90</definedName>
    <definedName name="_xlnm.Print_Titles" localSheetId="0">'Rekapitulace stavby'!$52:$52</definedName>
    <definedName name="_xlnm.Print_Titles" localSheetId="1">'A123 - Kladno - predikce ...'!$74:$74</definedName>
  </definedNames>
  <calcPr fullCalcOnLoad="1"/>
</workbook>
</file>

<file path=xl/sharedStrings.xml><?xml version="1.0" encoding="utf-8"?>
<sst xmlns="http://schemas.openxmlformats.org/spreadsheetml/2006/main" count="423" uniqueCount="157">
  <si>
    <t>Export Komplet</t>
  </si>
  <si>
    <t/>
  </si>
  <si>
    <t>2.0</t>
  </si>
  <si>
    <t>ZAMOK</t>
  </si>
  <si>
    <t>False</t>
  </si>
  <si>
    <t>{95506b53-4a6d-4056-983e-dcf3d73127ee}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</si>
  <si>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</si>
  <si>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</si>
  <si>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</si>
  <si>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</si>
  <si>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</si>
  <si>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</si>
  <si>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</si>
  <si>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</si>
  <si>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A123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</si>
  <si>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</si>
  <si>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</si>
  <si>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Kladno - predikce zatopení dolů kladenské pánve, dopady na hydrosféru - úvodní etapa</t>
  </si>
  <si>
    <t>KSO:</t>
  </si>
  <si>
    <t>CC-CZ:</t>
  </si>
  <si>
    <t>Místo:</t>
  </si>
  <si>
    <t>Kladno</t>
  </si>
  <si>
    <t>Datum:</t>
  </si>
  <si>
    <t>15. 7. 2019</t>
  </si>
  <si>
    <t>Zadavatel:</t>
  </si>
  <si>
    <t>IČ:</t>
  </si>
  <si>
    <t>00007536</t>
  </si>
  <si>
    <t>Palivový kombinát Ústí, s. p.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</si>
  <si>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</si>
  <si>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</si>
  <si>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</si>
  <si>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</si>
  <si>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</si>
  <si>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</si>
  <si>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</si>
  <si>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</si>
  <si>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</si>
  <si>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</si>
  <si>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</si>
  <si>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</si>
  <si>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</si>
  <si>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</si>
  <si>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</si>
  <si>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</si>
  <si>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</si>
  <si>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</si>
  <si>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</si>
  <si>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</si>
  <si>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</si>
  <si>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</si>
  <si>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</si>
  <si>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</si>
  <si>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</si>
  <si>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</si>
  <si>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</si>
  <si>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</si>
  <si>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</si>
  <si>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</si>
  <si>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</si>
  <si>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</si>
  <si>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</si>
  <si>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</si>
  <si>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</si>
  <si>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</si>
  <si>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</si>
  <si>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</si>
  <si>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</si>
  <si>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</si>
  <si>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</si>
  <si>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</si>
  <si>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</si>
  <si>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</si>
  <si>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</si>
  <si>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</si>
  <si>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</si>
  <si>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</si>
  <si>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</si>
  <si>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</si>
  <si>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</si>
  <si>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</si>
  <si>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</si>
  <si>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</si>
  <si>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</si>
  <si>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</si>
  <si>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</si>
  <si>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</si>
  <si>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</si>
  <si>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</si>
  <si>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</si>
  <si>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</si>
  <si>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</si>
  <si>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</si>
  <si>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</si>
  <si>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</si>
  <si>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</si>
  <si>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</si>
  <si>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</si>
  <si>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</si>
  <si>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</si>
  <si>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</si>
  <si>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</si>
  <si>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</si>
  <si>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</si>
  <si>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</si>
  <si>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</si>
  <si>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</si>
  <si>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011134001.R</t>
  </si>
  <si>
    <t>Vrapice - chemismus důlních vod s akcentem na TK - odběr vzorků, analytika, vyhodnocení – 15 vrtů</t>
  </si>
  <si>
    <t>kpl</t>
  </si>
  <si>
    <t>1024</t>
  </si>
  <si>
    <t>585223296</t>
  </si>
  <si>
    <t>011134002.R</t>
  </si>
  <si>
    <t>Širší oblast – chemismus vod mělkého oběhu (studny, vrty) a povrchových vod - odběr 40 vzorků podzemních vod, 20 vzorků povrchových vod, analytika, vyhodnocení</t>
  </si>
  <si>
    <t>1661588496</t>
  </si>
  <si>
    <t>3</t>
  </si>
  <si>
    <t>011134003.R</t>
  </si>
  <si>
    <t>Širší oblast – screening TK v půdní vrstvě, výsypkovém a zakládkovém materiálu - odběr a analytika 50 vzorků z půdního horizontu, 10 vzorků výsypkového materiálu, 5 vzorků základkového materiálu, vyhodnocení</t>
  </si>
  <si>
    <t>869135938</t>
  </si>
  <si>
    <t>4</t>
  </si>
  <si>
    <t>011134004.R</t>
  </si>
  <si>
    <t xml:space="preserve">Odběry a analytika důlních vod v jámách Nejedlý a Jaroslav - odběr a analytika 2 vzorků důlních vod ze 2 jam (Jaroslav, Nejedlý), vyhodnocení </t>
  </si>
  <si>
    <t>435354764</t>
  </si>
  <si>
    <t>011134005.R</t>
  </si>
  <si>
    <t>Hydrodynamické zkoušky na vrtech MVDD-4 a MVDD-7 - hydrodynamické zkoušky na dvou vrtech MVDD, opakované odběry 12 vzorků podzemních vod, analytika, vyhodnocení</t>
  </si>
  <si>
    <t>206697167</t>
  </si>
  <si>
    <t>6</t>
  </si>
  <si>
    <t>011134006.R</t>
  </si>
  <si>
    <t xml:space="preserve">Rešerše důlní dokumentace ve výchozové partii ve Vrapicích - rešerše, vyhodnocení, návrhy míst pro vrtný průzkum (vrty MVB)  </t>
  </si>
  <si>
    <t>1493073602</t>
  </si>
  <si>
    <t>7</t>
  </si>
  <si>
    <t>011134007.R</t>
  </si>
  <si>
    <t>Hydrogeologické práce na stávajících vrtech - 3 vrty - hydrokarotáž, vzorkování, laboratorní práce, vyhodnocení</t>
  </si>
  <si>
    <t>1378590300</t>
  </si>
  <si>
    <t>8</t>
  </si>
  <si>
    <t>011134008.R</t>
  </si>
  <si>
    <t>Hydrogeochemické modelování - rešerše archivních zdrojů, příprava dat, hydrogeochemické modelování, interpretace výsledků</t>
  </si>
  <si>
    <t>-331933284</t>
  </si>
  <si>
    <t>9</t>
  </si>
  <si>
    <t>011134009.R</t>
  </si>
  <si>
    <t>Hydrologický monitoring s akcentem na Dřetovický, ev. Týnecký potok - zhodnocení kvality dostupných dat, vybudování dvou měrných profilů s kontinuálním záznamem</t>
  </si>
  <si>
    <t>-305458333</t>
  </si>
  <si>
    <t>10</t>
  </si>
  <si>
    <t>011134010.R</t>
  </si>
  <si>
    <t>Hydrologická schematizace – příprava pro hydrologické modelování, optimalizace hydrologického monitoringu - sestavení koncepčního bilančního srážko-odtokového modelu</t>
  </si>
  <si>
    <t>-2049802630</t>
  </si>
  <si>
    <t>11</t>
  </si>
  <si>
    <t>011134011.R</t>
  </si>
  <si>
    <t>Zhodnocení rizik pro scénář výtoku kontaminovaných důlních vod na povrch - zpráva</t>
  </si>
  <si>
    <t>33242204</t>
  </si>
  <si>
    <t>12</t>
  </si>
  <si>
    <t>011134012.R</t>
  </si>
  <si>
    <t>Příprava projektové dokumentace na práce doplňkového průzkumu a matematické modelování potřebné pro zpracování návrhu opatření k eliminaci rizik vyplývajících z potenciálního výtoku kontaminovaných důlních vod - zpracování projektové dokumentace</t>
  </si>
  <si>
    <t>-35657769</t>
  </si>
  <si>
    <t>13</t>
  </si>
  <si>
    <t>011134013.R</t>
  </si>
  <si>
    <t>Koordinace projektu, administrativa, cestovné</t>
  </si>
  <si>
    <t>-909738007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</si>
</sst>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2" xfId="0" applyNumberFormat="1" applyFont="1" applyBorder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26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28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29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30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30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28</v>
      </c>
      <c r="AL14" s="17"/>
      <c r="AM14" s="17"/>
      <c r="AN14" s="29" t="s">
        <v>30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28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33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32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28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33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37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38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39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40</v>
      </c>
      <c r="E29" s="41"/>
      <c r="F29" s="27" t="s">
        <v>41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42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43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44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45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A123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Kladno - predikce zatopení dolů kladenské pánve, dopady na hydrosféru - úvodní etapa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Kladno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IF(AN8="","",AN8)</f>
        <v>15. 7. 2019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Palivový kombinát Ústí, s. p.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31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50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3.65" customHeight="1">
      <c r="B50" s="33"/>
      <c r="C50" s="27" t="s">
        <v>29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34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51</v>
      </c>
      <c r="D52" s="77"/>
      <c r="E52" s="77"/>
      <c r="F52" s="77"/>
      <c r="G52" s="77"/>
      <c r="H52" s="78"/>
      <c r="I52" s="79" t="s">
        <v>52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53</v>
      </c>
      <c r="AH52" s="77"/>
      <c r="AI52" s="77"/>
      <c r="AJ52" s="77"/>
      <c r="AK52" s="77"/>
      <c r="AL52" s="77"/>
      <c r="AM52" s="77"/>
      <c r="AN52" s="79" t="s">
        <v>54</v>
      </c>
      <c r="AO52" s="77"/>
      <c r="AP52" s="81"/>
      <c r="AQ52" s="82" t="s">
        <v>55</v>
      </c>
      <c r="AR52" s="38"/>
      <c r="AS52" s="83" t="s">
        <v>56</v>
      </c>
      <c r="AT52" s="84" t="s">
        <v>57</v>
      </c>
      <c r="AU52" s="84" t="s">
        <v>58</v>
      </c>
      <c r="AV52" s="84" t="s">
        <v>59</v>
      </c>
      <c r="AW52" s="84" t="s">
        <v>60</v>
      </c>
      <c r="AX52" s="84" t="s">
        <v>61</v>
      </c>
      <c r="AY52" s="84" t="s">
        <v>62</v>
      </c>
      <c r="AZ52" s="84" t="s">
        <v>63</v>
      </c>
      <c r="BA52" s="84" t="s">
        <v>64</v>
      </c>
      <c r="BB52" s="84" t="s">
        <v>65</v>
      </c>
      <c r="BC52" s="84" t="s">
        <v>66</v>
      </c>
      <c r="BD52" s="85" t="s">
        <v>67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68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69</v>
      </c>
      <c r="BT54" s="100" t="s">
        <v>70</v>
      </c>
      <c r="BV54" s="100" t="s">
        <v>71</v>
      </c>
      <c r="BW54" s="100" t="s">
        <v>5</v>
      </c>
      <c r="BX54" s="100" t="s">
        <v>72</v>
      </c>
      <c r="CL54" s="100" t="s">
        <v>1</v>
      </c>
    </row>
    <row r="55" spans="1:90" s="5" customFormat="1" ht="40.5" customHeight="1">
      <c r="A55" s="101" t="s">
        <v>73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'A123 - Kladno - predikce 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74</v>
      </c>
      <c r="AR55" s="108"/>
      <c r="AS55" s="109">
        <v>0</v>
      </c>
      <c r="AT55" s="110">
        <f>ROUND(SUM(AV55:AW55),2)</f>
        <v>0</v>
      </c>
      <c r="AU55" s="111">
        <f>'A123 - Kladno - predikce ...'!P75</f>
        <v>0</v>
      </c>
      <c r="AV55" s="110">
        <f>'A123 - Kladno - predikce ...'!J31</f>
        <v>0</v>
      </c>
      <c r="AW55" s="110">
        <f>'A123 - Kladno - predikce ...'!J32</f>
        <v>0</v>
      </c>
      <c r="AX55" s="110">
        <f>'A123 - Kladno - predikce ...'!J33</f>
        <v>0</v>
      </c>
      <c r="AY55" s="110">
        <f>'A123 - Kladno - predikce ...'!J34</f>
        <v>0</v>
      </c>
      <c r="AZ55" s="110">
        <f>'A123 - Kladno - predikce ...'!F31</f>
        <v>0</v>
      </c>
      <c r="BA55" s="110">
        <f>'A123 - Kladno - predikce ...'!F32</f>
        <v>0</v>
      </c>
      <c r="BB55" s="110">
        <f>'A123 - Kladno - predikce ...'!F33</f>
        <v>0</v>
      </c>
      <c r="BC55" s="110">
        <f>'A123 - Kladno - predikce ...'!F34</f>
        <v>0</v>
      </c>
      <c r="BD55" s="112">
        <f>'A123 - Kladno - predikce ...'!F35</f>
        <v>0</v>
      </c>
      <c r="BT55" s="113" t="s">
        <v>75</v>
      </c>
      <c r="BU55" s="113" t="s">
        <v>76</v>
      </c>
      <c r="BV55" s="113" t="s">
        <v>71</v>
      </c>
      <c r="BW55" s="113" t="s">
        <v>5</v>
      </c>
      <c r="BX55" s="113" t="s">
        <v>72</v>
      </c>
      <c r="CL55" s="113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pans="2:44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password="DC23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A123 - Kladno - predikc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5</v>
      </c>
    </row>
    <row r="3" spans="2:46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77</v>
      </c>
    </row>
    <row r="4" spans="2:46" ht="24.95" customHeight="1">
      <c r="B4" s="15"/>
      <c r="D4" s="118" t="s">
        <v>78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8"/>
      <c r="D6" s="119" t="s">
        <v>16</v>
      </c>
      <c r="I6" s="120"/>
      <c r="L6" s="38"/>
    </row>
    <row r="7" spans="2:12" s="1" customFormat="1" ht="36.95" customHeight="1">
      <c r="B7" s="38"/>
      <c r="E7" s="121" t="s">
        <v>17</v>
      </c>
      <c r="F7" s="1"/>
      <c r="G7" s="1"/>
      <c r="H7" s="1"/>
      <c r="I7" s="120"/>
      <c r="L7" s="38"/>
    </row>
    <row r="8" spans="2:12" s="1" customFormat="1" ht="12">
      <c r="B8" s="38"/>
      <c r="I8" s="120"/>
      <c r="L8" s="38"/>
    </row>
    <row r="9" spans="2:12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spans="2:12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15. 7. 2019</v>
      </c>
      <c r="L10" s="38"/>
    </row>
    <row r="11" spans="2:12" s="1" customFormat="1" ht="10.8" customHeight="1">
      <c r="B11" s="38"/>
      <c r="I11" s="120"/>
      <c r="L11" s="38"/>
    </row>
    <row r="12" spans="2:12" s="1" customFormat="1" ht="12" customHeight="1">
      <c r="B12" s="38"/>
      <c r="D12" s="119" t="s">
        <v>24</v>
      </c>
      <c r="I12" s="122" t="s">
        <v>25</v>
      </c>
      <c r="J12" s="12" t="s">
        <v>26</v>
      </c>
      <c r="L12" s="38"/>
    </row>
    <row r="13" spans="2:12" s="1" customFormat="1" ht="18" customHeight="1">
      <c r="B13" s="38"/>
      <c r="E13" s="12" t="s">
        <v>27</v>
      </c>
      <c r="I13" s="122" t="s">
        <v>28</v>
      </c>
      <c r="J13" s="12" t="s">
        <v>1</v>
      </c>
      <c r="L13" s="38"/>
    </row>
    <row r="14" spans="2:12" s="1" customFormat="1" ht="6.95" customHeight="1">
      <c r="B14" s="38"/>
      <c r="I14" s="120"/>
      <c r="L14" s="38"/>
    </row>
    <row r="15" spans="2:12" s="1" customFormat="1" ht="12" customHeight="1">
      <c r="B15" s="38"/>
      <c r="D15" s="119" t="s">
        <v>29</v>
      </c>
      <c r="I15" s="122" t="s">
        <v>25</v>
      </c>
      <c r="J15" s="28" t="str">
        <f>'Rekapitulace stavby'!AN13</f>
        <v>Vyplň údaj</v>
      </c>
      <c r="L15" s="38"/>
    </row>
    <row r="16" spans="2:12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28</v>
      </c>
      <c r="J16" s="28" t="str">
        <f>'Rekapitulace stavby'!AN14</f>
        <v>Vyplň údaj</v>
      </c>
      <c r="L16" s="38"/>
    </row>
    <row r="17" spans="2:12" s="1" customFormat="1" ht="6.95" customHeight="1">
      <c r="B17" s="38"/>
      <c r="I17" s="120"/>
      <c r="L17" s="38"/>
    </row>
    <row r="18" spans="2:12" s="1" customFormat="1" ht="12" customHeight="1">
      <c r="B18" s="38"/>
      <c r="D18" s="119" t="s">
        <v>31</v>
      </c>
      <c r="I18" s="122" t="s">
        <v>25</v>
      </c>
      <c r="J18" s="12" t="str">
        <f>IF('Rekapitulace stavby'!AN16="","",'Rekapitulace stavby'!AN16)</f>
        <v/>
      </c>
      <c r="L18" s="38"/>
    </row>
    <row r="19" spans="2:12" s="1" customFormat="1" ht="18" customHeight="1">
      <c r="B19" s="38"/>
      <c r="E19" s="12" t="str">
        <f>IF('Rekapitulace stavby'!E17="","",'Rekapitulace stavby'!E17)</f>
        <v xml:space="preserve"> </v>
      </c>
      <c r="I19" s="122" t="s">
        <v>28</v>
      </c>
      <c r="J19" s="12" t="str">
        <f>IF('Rekapitulace stavby'!AN17="","",'Rekapitulace stavby'!AN17)</f>
        <v/>
      </c>
      <c r="L19" s="38"/>
    </row>
    <row r="20" spans="2:12" s="1" customFormat="1" ht="6.95" customHeight="1">
      <c r="B20" s="38"/>
      <c r="I20" s="120"/>
      <c r="L20" s="38"/>
    </row>
    <row r="21" spans="2:12" s="1" customFormat="1" ht="12" customHeight="1">
      <c r="B21" s="38"/>
      <c r="D21" s="119" t="s">
        <v>34</v>
      </c>
      <c r="I21" s="122" t="s">
        <v>25</v>
      </c>
      <c r="J21" s="12" t="str">
        <f>IF('Rekapitulace stavby'!AN19="","",'Rekapitulace stavby'!AN19)</f>
        <v/>
      </c>
      <c r="L21" s="38"/>
    </row>
    <row r="22" spans="2:12" s="1" customFormat="1" ht="18" customHeight="1">
      <c r="B22" s="38"/>
      <c r="E22" s="12" t="str">
        <f>IF('Rekapitulace stavby'!E20="","",'Rekapitulace stavby'!E20)</f>
        <v xml:space="preserve"> </v>
      </c>
      <c r="I22" s="122" t="s">
        <v>28</v>
      </c>
      <c r="J22" s="12" t="str">
        <f>IF('Rekapitulace stavby'!AN20="","",'Rekapitulace stavby'!AN20)</f>
        <v/>
      </c>
      <c r="L22" s="38"/>
    </row>
    <row r="23" spans="2:12" s="1" customFormat="1" ht="6.95" customHeight="1">
      <c r="B23" s="38"/>
      <c r="I23" s="120"/>
      <c r="L23" s="38"/>
    </row>
    <row r="24" spans="2:12" s="1" customFormat="1" ht="12" customHeight="1">
      <c r="B24" s="38"/>
      <c r="D24" s="119" t="s">
        <v>35</v>
      </c>
      <c r="I24" s="120"/>
      <c r="L24" s="38"/>
    </row>
    <row r="25" spans="2:12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spans="2:12" s="1" customFormat="1" ht="6.95" customHeight="1">
      <c r="B26" s="38"/>
      <c r="I26" s="120"/>
      <c r="L26" s="38"/>
    </row>
    <row r="27" spans="2:12" s="1" customFormat="1" ht="6.95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spans="2:12" s="1" customFormat="1" ht="25.4" customHeight="1">
      <c r="B28" s="38"/>
      <c r="D28" s="128" t="s">
        <v>36</v>
      </c>
      <c r="I28" s="120"/>
      <c r="J28" s="129">
        <f>ROUND(J75,2)</f>
        <v>0</v>
      </c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spans="2:12" s="1" customFormat="1" ht="14.4" customHeight="1">
      <c r="B30" s="38"/>
      <c r="F30" s="130" t="s">
        <v>38</v>
      </c>
      <c r="I30" s="131" t="s">
        <v>37</v>
      </c>
      <c r="J30" s="130" t="s">
        <v>39</v>
      </c>
      <c r="L30" s="38"/>
    </row>
    <row r="31" spans="2:12" s="1" customFormat="1" ht="14.4" customHeight="1">
      <c r="B31" s="38"/>
      <c r="D31" s="119" t="s">
        <v>40</v>
      </c>
      <c r="E31" s="119" t="s">
        <v>41</v>
      </c>
      <c r="F31" s="132">
        <f>ROUND((SUM(BE75:BE90)),2)</f>
        <v>0</v>
      </c>
      <c r="I31" s="133">
        <v>0.21</v>
      </c>
      <c r="J31" s="132">
        <f>ROUND(((SUM(BE75:BE90))*I31),2)</f>
        <v>0</v>
      </c>
      <c r="L31" s="38"/>
    </row>
    <row r="32" spans="2:12" s="1" customFormat="1" ht="14.4" customHeight="1">
      <c r="B32" s="38"/>
      <c r="E32" s="119" t="s">
        <v>42</v>
      </c>
      <c r="F32" s="132">
        <f>ROUND((SUM(BF75:BF90)),2)</f>
        <v>0</v>
      </c>
      <c r="I32" s="133">
        <v>0.15</v>
      </c>
      <c r="J32" s="132">
        <f>ROUND(((SUM(BF75:BF90))*I32),2)</f>
        <v>0</v>
      </c>
      <c r="L32" s="38"/>
    </row>
    <row r="33" spans="2:12" s="1" customFormat="1" ht="14.4" customHeight="1" hidden="1">
      <c r="B33" s="38"/>
      <c r="E33" s="119" t="s">
        <v>43</v>
      </c>
      <c r="F33" s="132">
        <f>ROUND((SUM(BG75:BG90)),2)</f>
        <v>0</v>
      </c>
      <c r="I33" s="133">
        <v>0.21</v>
      </c>
      <c r="J33" s="132">
        <f>0</f>
        <v>0</v>
      </c>
      <c r="L33" s="38"/>
    </row>
    <row r="34" spans="2:12" s="1" customFormat="1" ht="14.4" customHeight="1" hidden="1">
      <c r="B34" s="38"/>
      <c r="E34" s="119" t="s">
        <v>44</v>
      </c>
      <c r="F34" s="132">
        <f>ROUND((SUM(BH75:BH90)),2)</f>
        <v>0</v>
      </c>
      <c r="I34" s="133">
        <v>0.15</v>
      </c>
      <c r="J34" s="132">
        <f>0</f>
        <v>0</v>
      </c>
      <c r="L34" s="38"/>
    </row>
    <row r="35" spans="2:12" s="1" customFormat="1" ht="14.4" customHeight="1" hidden="1">
      <c r="B35" s="38"/>
      <c r="E35" s="119" t="s">
        <v>45</v>
      </c>
      <c r="F35" s="132">
        <f>ROUND((SUM(BI75:BI90)),2)</f>
        <v>0</v>
      </c>
      <c r="I35" s="133">
        <v>0</v>
      </c>
      <c r="J35" s="132">
        <f>0</f>
        <v>0</v>
      </c>
      <c r="L35" s="38"/>
    </row>
    <row r="36" spans="2:12" s="1" customFormat="1" ht="6.95" customHeight="1">
      <c r="B36" s="38"/>
      <c r="I36" s="120"/>
      <c r="L36" s="38"/>
    </row>
    <row r="37" spans="2:12" s="1" customFormat="1" ht="25.4" customHeight="1">
      <c r="B37" s="38"/>
      <c r="C37" s="134"/>
      <c r="D37" s="135" t="s">
        <v>46</v>
      </c>
      <c r="E37" s="136"/>
      <c r="F37" s="136"/>
      <c r="G37" s="137" t="s">
        <v>47</v>
      </c>
      <c r="H37" s="138" t="s">
        <v>48</v>
      </c>
      <c r="I37" s="139"/>
      <c r="J37" s="140">
        <f>SUM(J28:J35)</f>
        <v>0</v>
      </c>
      <c r="K37" s="141"/>
      <c r="L37" s="38"/>
    </row>
    <row r="38" spans="2:12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42" spans="2:12" s="1" customFormat="1" ht="6.95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spans="2:12" s="1" customFormat="1" ht="24.95" customHeight="1">
      <c r="B43" s="33"/>
      <c r="C43" s="18" t="s">
        <v>79</v>
      </c>
      <c r="D43" s="34"/>
      <c r="E43" s="34"/>
      <c r="F43" s="34"/>
      <c r="G43" s="34"/>
      <c r="H43" s="34"/>
      <c r="I43" s="120"/>
      <c r="J43" s="34"/>
      <c r="K43" s="34"/>
      <c r="L43" s="38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spans="2:12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spans="2:12" s="1" customFormat="1" ht="16.5" customHeight="1">
      <c r="B46" s="33"/>
      <c r="C46" s="34"/>
      <c r="D46" s="34"/>
      <c r="E46" s="59" t="str">
        <f>E7</f>
        <v>Kladno - predikce zatopení dolů kladenské pánve, dopady na hydrosféru - úvodní etapa</v>
      </c>
      <c r="F46" s="34"/>
      <c r="G46" s="34"/>
      <c r="H46" s="34"/>
      <c r="I46" s="120"/>
      <c r="J46" s="34"/>
      <c r="K46" s="34"/>
      <c r="L46" s="38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spans="2:12" s="1" customFormat="1" ht="12" customHeight="1">
      <c r="B48" s="33"/>
      <c r="C48" s="27" t="s">
        <v>20</v>
      </c>
      <c r="D48" s="34"/>
      <c r="E48" s="34"/>
      <c r="F48" s="22" t="str">
        <f>F10</f>
        <v>Kladno</v>
      </c>
      <c r="G48" s="34"/>
      <c r="H48" s="34"/>
      <c r="I48" s="122" t="s">
        <v>22</v>
      </c>
      <c r="J48" s="62" t="str">
        <f>IF(J10="","",J10)</f>
        <v>15. 7. 2019</v>
      </c>
      <c r="K48" s="34"/>
      <c r="L48" s="38"/>
    </row>
    <row r="49" spans="2:12" s="1" customFormat="1" ht="6.95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spans="2:12" s="1" customFormat="1" ht="13.65" customHeight="1">
      <c r="B50" s="33"/>
      <c r="C50" s="27" t="s">
        <v>24</v>
      </c>
      <c r="D50" s="34"/>
      <c r="E50" s="34"/>
      <c r="F50" s="22" t="str">
        <f>E13</f>
        <v>Palivový kombinát Ústí, s. p.</v>
      </c>
      <c r="G50" s="34"/>
      <c r="H50" s="34"/>
      <c r="I50" s="122" t="s">
        <v>31</v>
      </c>
      <c r="J50" s="31" t="str">
        <f>E19</f>
        <v xml:space="preserve"> </v>
      </c>
      <c r="K50" s="34"/>
      <c r="L50" s="38"/>
    </row>
    <row r="51" spans="2:12" s="1" customFormat="1" ht="13.65" customHeight="1">
      <c r="B51" s="33"/>
      <c r="C51" s="27" t="s">
        <v>29</v>
      </c>
      <c r="D51" s="34"/>
      <c r="E51" s="34"/>
      <c r="F51" s="22" t="str">
        <f>IF(E16="","",E16)</f>
        <v>Vyplň údaj</v>
      </c>
      <c r="G51" s="34"/>
      <c r="H51" s="34"/>
      <c r="I51" s="122" t="s">
        <v>34</v>
      </c>
      <c r="J51" s="31" t="str">
        <f>E22</f>
        <v xml:space="preserve"> </v>
      </c>
      <c r="K51" s="34"/>
      <c r="L51" s="38"/>
    </row>
    <row r="52" spans="2:12" s="1" customFormat="1" ht="10.3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spans="2:12" s="1" customFormat="1" ht="29.25" customHeight="1">
      <c r="B53" s="33"/>
      <c r="C53" s="148" t="s">
        <v>80</v>
      </c>
      <c r="D53" s="149"/>
      <c r="E53" s="149"/>
      <c r="F53" s="149"/>
      <c r="G53" s="149"/>
      <c r="H53" s="149"/>
      <c r="I53" s="150"/>
      <c r="J53" s="151" t="s">
        <v>81</v>
      </c>
      <c r="K53" s="149"/>
      <c r="L53" s="38"/>
    </row>
    <row r="54" spans="2:12" s="1" customFormat="1" ht="10.3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spans="2:47" s="1" customFormat="1" ht="22.8" customHeight="1">
      <c r="B55" s="33"/>
      <c r="C55" s="152" t="s">
        <v>82</v>
      </c>
      <c r="D55" s="34"/>
      <c r="E55" s="34"/>
      <c r="F55" s="34"/>
      <c r="G55" s="34"/>
      <c r="H55" s="34"/>
      <c r="I55" s="120"/>
      <c r="J55" s="93">
        <f>J75</f>
        <v>0</v>
      </c>
      <c r="K55" s="34"/>
      <c r="L55" s="38"/>
      <c r="AU55" s="12" t="s">
        <v>83</v>
      </c>
    </row>
    <row r="56" spans="2:12" s="7" customFormat="1" ht="24.95" customHeight="1">
      <c r="B56" s="153"/>
      <c r="C56" s="154"/>
      <c r="D56" s="155" t="s">
        <v>84</v>
      </c>
      <c r="E56" s="156"/>
      <c r="F56" s="156"/>
      <c r="G56" s="156"/>
      <c r="H56" s="156"/>
      <c r="I56" s="157"/>
      <c r="J56" s="158">
        <f>J76</f>
        <v>0</v>
      </c>
      <c r="K56" s="154"/>
      <c r="L56" s="159"/>
    </row>
    <row r="57" spans="2:12" s="8" customFormat="1" ht="19.9" customHeight="1">
      <c r="B57" s="160"/>
      <c r="C57" s="161"/>
      <c r="D57" s="162" t="s">
        <v>85</v>
      </c>
      <c r="E57" s="163"/>
      <c r="F57" s="163"/>
      <c r="G57" s="163"/>
      <c r="H57" s="163"/>
      <c r="I57" s="164"/>
      <c r="J57" s="165">
        <f>J77</f>
        <v>0</v>
      </c>
      <c r="K57" s="161"/>
      <c r="L57" s="166"/>
    </row>
    <row r="58" spans="2:12" s="1" customFormat="1" ht="21.8" customHeight="1">
      <c r="B58" s="33"/>
      <c r="C58" s="34"/>
      <c r="D58" s="34"/>
      <c r="E58" s="34"/>
      <c r="F58" s="34"/>
      <c r="G58" s="34"/>
      <c r="H58" s="34"/>
      <c r="I58" s="120"/>
      <c r="J58" s="34"/>
      <c r="K58" s="34"/>
      <c r="L58" s="38"/>
    </row>
    <row r="59" spans="2:12" s="1" customFormat="1" ht="6.95" customHeight="1">
      <c r="B59" s="52"/>
      <c r="C59" s="53"/>
      <c r="D59" s="53"/>
      <c r="E59" s="53"/>
      <c r="F59" s="53"/>
      <c r="G59" s="53"/>
      <c r="H59" s="53"/>
      <c r="I59" s="144"/>
      <c r="J59" s="53"/>
      <c r="K59" s="53"/>
      <c r="L59" s="38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47"/>
      <c r="J63" s="55"/>
      <c r="K63" s="55"/>
      <c r="L63" s="38"/>
    </row>
    <row r="64" spans="2:12" s="1" customFormat="1" ht="24.95" customHeight="1">
      <c r="B64" s="33"/>
      <c r="C64" s="18" t="s">
        <v>86</v>
      </c>
      <c r="D64" s="34"/>
      <c r="E64" s="34"/>
      <c r="F64" s="34"/>
      <c r="G64" s="34"/>
      <c r="H64" s="34"/>
      <c r="I64" s="120"/>
      <c r="J64" s="34"/>
      <c r="K64" s="34"/>
      <c r="L64" s="38"/>
    </row>
    <row r="65" spans="2:12" s="1" customFormat="1" ht="6.95" customHeight="1">
      <c r="B65" s="33"/>
      <c r="C65" s="34"/>
      <c r="D65" s="34"/>
      <c r="E65" s="34"/>
      <c r="F65" s="34"/>
      <c r="G65" s="34"/>
      <c r="H65" s="34"/>
      <c r="I65" s="120"/>
      <c r="J65" s="34"/>
      <c r="K65" s="34"/>
      <c r="L65" s="38"/>
    </row>
    <row r="66" spans="2:12" s="1" customFormat="1" ht="12" customHeight="1">
      <c r="B66" s="33"/>
      <c r="C66" s="27" t="s">
        <v>16</v>
      </c>
      <c r="D66" s="34"/>
      <c r="E66" s="34"/>
      <c r="F66" s="34"/>
      <c r="G66" s="34"/>
      <c r="H66" s="34"/>
      <c r="I66" s="120"/>
      <c r="J66" s="34"/>
      <c r="K66" s="34"/>
      <c r="L66" s="38"/>
    </row>
    <row r="67" spans="2:12" s="1" customFormat="1" ht="16.5" customHeight="1">
      <c r="B67" s="33"/>
      <c r="C67" s="34"/>
      <c r="D67" s="34"/>
      <c r="E67" s="59" t="str">
        <f>E7</f>
        <v>Kladno - predikce zatopení dolů kladenské pánve, dopady na hydrosféru - úvodní etapa</v>
      </c>
      <c r="F67" s="34"/>
      <c r="G67" s="34"/>
      <c r="H67" s="34"/>
      <c r="I67" s="120"/>
      <c r="J67" s="34"/>
      <c r="K67" s="34"/>
      <c r="L67" s="38"/>
    </row>
    <row r="68" spans="2:12" s="1" customFormat="1" ht="6.95" customHeight="1">
      <c r="B68" s="33"/>
      <c r="C68" s="34"/>
      <c r="D68" s="34"/>
      <c r="E68" s="34"/>
      <c r="F68" s="34"/>
      <c r="G68" s="34"/>
      <c r="H68" s="34"/>
      <c r="I68" s="120"/>
      <c r="J68" s="34"/>
      <c r="K68" s="34"/>
      <c r="L68" s="38"/>
    </row>
    <row r="69" spans="2:12" s="1" customFormat="1" ht="12" customHeight="1">
      <c r="B69" s="33"/>
      <c r="C69" s="27" t="s">
        <v>20</v>
      </c>
      <c r="D69" s="34"/>
      <c r="E69" s="34"/>
      <c r="F69" s="22" t="str">
        <f>F10</f>
        <v>Kladno</v>
      </c>
      <c r="G69" s="34"/>
      <c r="H69" s="34"/>
      <c r="I69" s="122" t="s">
        <v>22</v>
      </c>
      <c r="J69" s="62" t="str">
        <f>IF(J10="","",J10)</f>
        <v>15. 7. 2019</v>
      </c>
      <c r="K69" s="34"/>
      <c r="L69" s="38"/>
    </row>
    <row r="70" spans="2:12" s="1" customFormat="1" ht="6.95" customHeight="1">
      <c r="B70" s="33"/>
      <c r="C70" s="34"/>
      <c r="D70" s="34"/>
      <c r="E70" s="34"/>
      <c r="F70" s="34"/>
      <c r="G70" s="34"/>
      <c r="H70" s="34"/>
      <c r="I70" s="120"/>
      <c r="J70" s="34"/>
      <c r="K70" s="34"/>
      <c r="L70" s="38"/>
    </row>
    <row r="71" spans="2:12" s="1" customFormat="1" ht="13.65" customHeight="1">
      <c r="B71" s="33"/>
      <c r="C71" s="27" t="s">
        <v>24</v>
      </c>
      <c r="D71" s="34"/>
      <c r="E71" s="34"/>
      <c r="F71" s="22" t="str">
        <f>E13</f>
        <v>Palivový kombinát Ústí, s. p.</v>
      </c>
      <c r="G71" s="34"/>
      <c r="H71" s="34"/>
      <c r="I71" s="122" t="s">
        <v>31</v>
      </c>
      <c r="J71" s="31" t="str">
        <f>E19</f>
        <v xml:space="preserve"> </v>
      </c>
      <c r="K71" s="34"/>
      <c r="L71" s="38"/>
    </row>
    <row r="72" spans="2:12" s="1" customFormat="1" ht="13.65" customHeight="1">
      <c r="B72" s="33"/>
      <c r="C72" s="27" t="s">
        <v>29</v>
      </c>
      <c r="D72" s="34"/>
      <c r="E72" s="34"/>
      <c r="F72" s="22" t="str">
        <f>IF(E16="","",E16)</f>
        <v>Vyplň údaj</v>
      </c>
      <c r="G72" s="34"/>
      <c r="H72" s="34"/>
      <c r="I72" s="122" t="s">
        <v>34</v>
      </c>
      <c r="J72" s="31" t="str">
        <f>E22</f>
        <v xml:space="preserve"> </v>
      </c>
      <c r="K72" s="34"/>
      <c r="L72" s="38"/>
    </row>
    <row r="73" spans="2:12" s="1" customFormat="1" ht="10.3" customHeight="1">
      <c r="B73" s="33"/>
      <c r="C73" s="34"/>
      <c r="D73" s="34"/>
      <c r="E73" s="34"/>
      <c r="F73" s="34"/>
      <c r="G73" s="34"/>
      <c r="H73" s="34"/>
      <c r="I73" s="120"/>
      <c r="J73" s="34"/>
      <c r="K73" s="34"/>
      <c r="L73" s="38"/>
    </row>
    <row r="74" spans="2:20" s="9" customFormat="1" ht="29.25" customHeight="1">
      <c r="B74" s="167"/>
      <c r="C74" s="168" t="s">
        <v>87</v>
      </c>
      <c r="D74" s="169" t="s">
        <v>55</v>
      </c>
      <c r="E74" s="169" t="s">
        <v>51</v>
      </c>
      <c r="F74" s="169" t="s">
        <v>52</v>
      </c>
      <c r="G74" s="169" t="s">
        <v>88</v>
      </c>
      <c r="H74" s="169" t="s">
        <v>89</v>
      </c>
      <c r="I74" s="170" t="s">
        <v>90</v>
      </c>
      <c r="J74" s="171" t="s">
        <v>81</v>
      </c>
      <c r="K74" s="172" t="s">
        <v>91</v>
      </c>
      <c r="L74" s="173"/>
      <c r="M74" s="83" t="s">
        <v>1</v>
      </c>
      <c r="N74" s="84" t="s">
        <v>40</v>
      </c>
      <c r="O74" s="84" t="s">
        <v>92</v>
      </c>
      <c r="P74" s="84" t="s">
        <v>93</v>
      </c>
      <c r="Q74" s="84" t="s">
        <v>94</v>
      </c>
      <c r="R74" s="84" t="s">
        <v>95</v>
      </c>
      <c r="S74" s="84" t="s">
        <v>96</v>
      </c>
      <c r="T74" s="85" t="s">
        <v>97</v>
      </c>
    </row>
    <row r="75" spans="2:63" s="1" customFormat="1" ht="22.8" customHeight="1">
      <c r="B75" s="33"/>
      <c r="C75" s="90" t="s">
        <v>98</v>
      </c>
      <c r="D75" s="34"/>
      <c r="E75" s="34"/>
      <c r="F75" s="34"/>
      <c r="G75" s="34"/>
      <c r="H75" s="34"/>
      <c r="I75" s="120"/>
      <c r="J75" s="174">
        <f>BK75</f>
        <v>0</v>
      </c>
      <c r="K75" s="34"/>
      <c r="L75" s="38"/>
      <c r="M75" s="86"/>
      <c r="N75" s="87"/>
      <c r="O75" s="87"/>
      <c r="P75" s="175">
        <f>P76</f>
        <v>0</v>
      </c>
      <c r="Q75" s="87"/>
      <c r="R75" s="175">
        <f>R76</f>
        <v>0</v>
      </c>
      <c r="S75" s="87"/>
      <c r="T75" s="176">
        <f>T76</f>
        <v>0</v>
      </c>
      <c r="AT75" s="12" t="s">
        <v>69</v>
      </c>
      <c r="AU75" s="12" t="s">
        <v>83</v>
      </c>
      <c r="BK75" s="177">
        <f>BK76</f>
        <v>0</v>
      </c>
    </row>
    <row r="76" spans="2:63" s="10" customFormat="1" ht="25.9" customHeight="1">
      <c r="B76" s="178"/>
      <c r="C76" s="179"/>
      <c r="D76" s="180" t="s">
        <v>69</v>
      </c>
      <c r="E76" s="181" t="s">
        <v>99</v>
      </c>
      <c r="F76" s="181" t="s">
        <v>100</v>
      </c>
      <c r="G76" s="179"/>
      <c r="H76" s="179"/>
      <c r="I76" s="182"/>
      <c r="J76" s="183">
        <f>BK76</f>
        <v>0</v>
      </c>
      <c r="K76" s="179"/>
      <c r="L76" s="184"/>
      <c r="M76" s="185"/>
      <c r="N76" s="186"/>
      <c r="O76" s="186"/>
      <c r="P76" s="187">
        <f>P77</f>
        <v>0</v>
      </c>
      <c r="Q76" s="186"/>
      <c r="R76" s="187">
        <f>R77</f>
        <v>0</v>
      </c>
      <c r="S76" s="186"/>
      <c r="T76" s="188">
        <f>T77</f>
        <v>0</v>
      </c>
      <c r="AR76" s="189" t="s">
        <v>101</v>
      </c>
      <c r="AT76" s="190" t="s">
        <v>69</v>
      </c>
      <c r="AU76" s="190" t="s">
        <v>70</v>
      </c>
      <c r="AY76" s="189" t="s">
        <v>102</v>
      </c>
      <c r="BK76" s="191">
        <f>BK77</f>
        <v>0</v>
      </c>
    </row>
    <row r="77" spans="2:63" s="10" customFormat="1" ht="22.8" customHeight="1">
      <c r="B77" s="178"/>
      <c r="C77" s="179"/>
      <c r="D77" s="180" t="s">
        <v>69</v>
      </c>
      <c r="E77" s="192" t="s">
        <v>103</v>
      </c>
      <c r="F77" s="192" t="s">
        <v>104</v>
      </c>
      <c r="G77" s="179"/>
      <c r="H77" s="179"/>
      <c r="I77" s="182"/>
      <c r="J77" s="193">
        <f>BK77</f>
        <v>0</v>
      </c>
      <c r="K77" s="179"/>
      <c r="L77" s="184"/>
      <c r="M77" s="185"/>
      <c r="N77" s="186"/>
      <c r="O77" s="186"/>
      <c r="P77" s="187">
        <f>SUM(P78:P90)</f>
        <v>0</v>
      </c>
      <c r="Q77" s="186"/>
      <c r="R77" s="187">
        <f>SUM(R78:R90)</f>
        <v>0</v>
      </c>
      <c r="S77" s="186"/>
      <c r="T77" s="188">
        <f>SUM(T78:T90)</f>
        <v>0</v>
      </c>
      <c r="AR77" s="189" t="s">
        <v>101</v>
      </c>
      <c r="AT77" s="190" t="s">
        <v>69</v>
      </c>
      <c r="AU77" s="190" t="s">
        <v>75</v>
      </c>
      <c r="AY77" s="189" t="s">
        <v>102</v>
      </c>
      <c r="BK77" s="191">
        <f>SUM(BK78:BK90)</f>
        <v>0</v>
      </c>
    </row>
    <row r="78" spans="2:65" s="1" customFormat="1" ht="16.5" customHeight="1">
      <c r="B78" s="33"/>
      <c r="C78" s="194" t="s">
        <v>75</v>
      </c>
      <c r="D78" s="194" t="s">
        <v>105</v>
      </c>
      <c r="E78" s="195" t="s">
        <v>106</v>
      </c>
      <c r="F78" s="196" t="s">
        <v>107</v>
      </c>
      <c r="G78" s="197" t="s">
        <v>108</v>
      </c>
      <c r="H78" s="198">
        <v>1</v>
      </c>
      <c r="I78" s="199"/>
      <c r="J78" s="200">
        <f>ROUND(I78*H78,2)</f>
        <v>0</v>
      </c>
      <c r="K78" s="196" t="s">
        <v>1</v>
      </c>
      <c r="L78" s="38"/>
      <c r="M78" s="201" t="s">
        <v>1</v>
      </c>
      <c r="N78" s="202" t="s">
        <v>41</v>
      </c>
      <c r="O78" s="74"/>
      <c r="P78" s="203">
        <f>O78*H78</f>
        <v>0</v>
      </c>
      <c r="Q78" s="203">
        <v>0</v>
      </c>
      <c r="R78" s="203">
        <f>Q78*H78</f>
        <v>0</v>
      </c>
      <c r="S78" s="203">
        <v>0</v>
      </c>
      <c r="T78" s="204">
        <f>S78*H78</f>
        <v>0</v>
      </c>
      <c r="AR78" s="12" t="s">
        <v>109</v>
      </c>
      <c r="AT78" s="12" t="s">
        <v>105</v>
      </c>
      <c r="AU78" s="12" t="s">
        <v>77</v>
      </c>
      <c r="AY78" s="12" t="s">
        <v>102</v>
      </c>
      <c r="BE78" s="205">
        <f>IF(N78="základní",J78,0)</f>
        <v>0</v>
      </c>
      <c r="BF78" s="205">
        <f>IF(N78="snížená",J78,0)</f>
        <v>0</v>
      </c>
      <c r="BG78" s="205">
        <f>IF(N78="zákl. přenesená",J78,0)</f>
        <v>0</v>
      </c>
      <c r="BH78" s="205">
        <f>IF(N78="sníž. přenesená",J78,0)</f>
        <v>0</v>
      </c>
      <c r="BI78" s="205">
        <f>IF(N78="nulová",J78,0)</f>
        <v>0</v>
      </c>
      <c r="BJ78" s="12" t="s">
        <v>75</v>
      </c>
      <c r="BK78" s="205">
        <f>ROUND(I78*H78,2)</f>
        <v>0</v>
      </c>
      <c r="BL78" s="12" t="s">
        <v>109</v>
      </c>
      <c r="BM78" s="12" t="s">
        <v>110</v>
      </c>
    </row>
    <row r="79" spans="2:65" s="1" customFormat="1" ht="22.5" customHeight="1">
      <c r="B79" s="33"/>
      <c r="C79" s="194" t="s">
        <v>77</v>
      </c>
      <c r="D79" s="194" t="s">
        <v>105</v>
      </c>
      <c r="E79" s="195" t="s">
        <v>111</v>
      </c>
      <c r="F79" s="196" t="s">
        <v>112</v>
      </c>
      <c r="G79" s="197" t="s">
        <v>108</v>
      </c>
      <c r="H79" s="198">
        <v>1</v>
      </c>
      <c r="I79" s="199"/>
      <c r="J79" s="200">
        <f>ROUND(I79*H79,2)</f>
        <v>0</v>
      </c>
      <c r="K79" s="196" t="s">
        <v>1</v>
      </c>
      <c r="L79" s="38"/>
      <c r="M79" s="201" t="s">
        <v>1</v>
      </c>
      <c r="N79" s="202" t="s">
        <v>41</v>
      </c>
      <c r="O79" s="74"/>
      <c r="P79" s="203">
        <f>O79*H79</f>
        <v>0</v>
      </c>
      <c r="Q79" s="203">
        <v>0</v>
      </c>
      <c r="R79" s="203">
        <f>Q79*H79</f>
        <v>0</v>
      </c>
      <c r="S79" s="203">
        <v>0</v>
      </c>
      <c r="T79" s="204">
        <f>S79*H79</f>
        <v>0</v>
      </c>
      <c r="AR79" s="12" t="s">
        <v>109</v>
      </c>
      <c r="AT79" s="12" t="s">
        <v>105</v>
      </c>
      <c r="AU79" s="12" t="s">
        <v>77</v>
      </c>
      <c r="AY79" s="12" t="s">
        <v>102</v>
      </c>
      <c r="BE79" s="205">
        <f>IF(N79="základní",J79,0)</f>
        <v>0</v>
      </c>
      <c r="BF79" s="205">
        <f>IF(N79="snížená",J79,0)</f>
        <v>0</v>
      </c>
      <c r="BG79" s="205">
        <f>IF(N79="zákl. přenesená",J79,0)</f>
        <v>0</v>
      </c>
      <c r="BH79" s="205">
        <f>IF(N79="sníž. přenesená",J79,0)</f>
        <v>0</v>
      </c>
      <c r="BI79" s="205">
        <f>IF(N79="nulová",J79,0)</f>
        <v>0</v>
      </c>
      <c r="BJ79" s="12" t="s">
        <v>75</v>
      </c>
      <c r="BK79" s="205">
        <f>ROUND(I79*H79,2)</f>
        <v>0</v>
      </c>
      <c r="BL79" s="12" t="s">
        <v>109</v>
      </c>
      <c r="BM79" s="12" t="s">
        <v>113</v>
      </c>
    </row>
    <row r="80" spans="2:65" s="1" customFormat="1" ht="22.5" customHeight="1">
      <c r="B80" s="33"/>
      <c r="C80" s="194" t="s">
        <v>114</v>
      </c>
      <c r="D80" s="194" t="s">
        <v>105</v>
      </c>
      <c r="E80" s="195" t="s">
        <v>115</v>
      </c>
      <c r="F80" s="196" t="s">
        <v>116</v>
      </c>
      <c r="G80" s="197" t="s">
        <v>108</v>
      </c>
      <c r="H80" s="198">
        <v>1</v>
      </c>
      <c r="I80" s="199"/>
      <c r="J80" s="200">
        <f>ROUND(I80*H80,2)</f>
        <v>0</v>
      </c>
      <c r="K80" s="196" t="s">
        <v>1</v>
      </c>
      <c r="L80" s="38"/>
      <c r="M80" s="201" t="s">
        <v>1</v>
      </c>
      <c r="N80" s="202" t="s">
        <v>41</v>
      </c>
      <c r="O80" s="74"/>
      <c r="P80" s="203">
        <f>O80*H80</f>
        <v>0</v>
      </c>
      <c r="Q80" s="203">
        <v>0</v>
      </c>
      <c r="R80" s="203">
        <f>Q80*H80</f>
        <v>0</v>
      </c>
      <c r="S80" s="203">
        <v>0</v>
      </c>
      <c r="T80" s="204">
        <f>S80*H80</f>
        <v>0</v>
      </c>
      <c r="AR80" s="12" t="s">
        <v>109</v>
      </c>
      <c r="AT80" s="12" t="s">
        <v>105</v>
      </c>
      <c r="AU80" s="12" t="s">
        <v>77</v>
      </c>
      <c r="AY80" s="12" t="s">
        <v>102</v>
      </c>
      <c r="BE80" s="205">
        <f>IF(N80="základní",J80,0)</f>
        <v>0</v>
      </c>
      <c r="BF80" s="205">
        <f>IF(N80="snížená",J80,0)</f>
        <v>0</v>
      </c>
      <c r="BG80" s="205">
        <f>IF(N80="zákl. přenesená",J80,0)</f>
        <v>0</v>
      </c>
      <c r="BH80" s="205">
        <f>IF(N80="sníž. přenesená",J80,0)</f>
        <v>0</v>
      </c>
      <c r="BI80" s="205">
        <f>IF(N80="nulová",J80,0)</f>
        <v>0</v>
      </c>
      <c r="BJ80" s="12" t="s">
        <v>75</v>
      </c>
      <c r="BK80" s="205">
        <f>ROUND(I80*H80,2)</f>
        <v>0</v>
      </c>
      <c r="BL80" s="12" t="s">
        <v>109</v>
      </c>
      <c r="BM80" s="12" t="s">
        <v>117</v>
      </c>
    </row>
    <row r="81" spans="2:65" s="1" customFormat="1" ht="22.5" customHeight="1">
      <c r="B81" s="33"/>
      <c r="C81" s="194" t="s">
        <v>118</v>
      </c>
      <c r="D81" s="194" t="s">
        <v>105</v>
      </c>
      <c r="E81" s="195" t="s">
        <v>119</v>
      </c>
      <c r="F81" s="196" t="s">
        <v>120</v>
      </c>
      <c r="G81" s="197" t="s">
        <v>108</v>
      </c>
      <c r="H81" s="198">
        <v>1</v>
      </c>
      <c r="I81" s="199"/>
      <c r="J81" s="200">
        <f>ROUND(I81*H81,2)</f>
        <v>0</v>
      </c>
      <c r="K81" s="196" t="s">
        <v>1</v>
      </c>
      <c r="L81" s="38"/>
      <c r="M81" s="201" t="s">
        <v>1</v>
      </c>
      <c r="N81" s="202" t="s">
        <v>41</v>
      </c>
      <c r="O81" s="74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12" t="s">
        <v>109</v>
      </c>
      <c r="AT81" s="12" t="s">
        <v>105</v>
      </c>
      <c r="AU81" s="12" t="s">
        <v>77</v>
      </c>
      <c r="AY81" s="12" t="s">
        <v>102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12" t="s">
        <v>75</v>
      </c>
      <c r="BK81" s="205">
        <f>ROUND(I81*H81,2)</f>
        <v>0</v>
      </c>
      <c r="BL81" s="12" t="s">
        <v>109</v>
      </c>
      <c r="BM81" s="12" t="s">
        <v>121</v>
      </c>
    </row>
    <row r="82" spans="2:65" s="1" customFormat="1" ht="22.5" customHeight="1">
      <c r="B82" s="33"/>
      <c r="C82" s="194" t="s">
        <v>101</v>
      </c>
      <c r="D82" s="194" t="s">
        <v>105</v>
      </c>
      <c r="E82" s="195" t="s">
        <v>122</v>
      </c>
      <c r="F82" s="196" t="s">
        <v>123</v>
      </c>
      <c r="G82" s="197" t="s">
        <v>108</v>
      </c>
      <c r="H82" s="198">
        <v>1</v>
      </c>
      <c r="I82" s="199"/>
      <c r="J82" s="200">
        <f>ROUND(I82*H82,2)</f>
        <v>0</v>
      </c>
      <c r="K82" s="196" t="s">
        <v>1</v>
      </c>
      <c r="L82" s="38"/>
      <c r="M82" s="201" t="s">
        <v>1</v>
      </c>
      <c r="N82" s="202" t="s">
        <v>41</v>
      </c>
      <c r="O82" s="74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AR82" s="12" t="s">
        <v>109</v>
      </c>
      <c r="AT82" s="12" t="s">
        <v>105</v>
      </c>
      <c r="AU82" s="12" t="s">
        <v>77</v>
      </c>
      <c r="AY82" s="12" t="s">
        <v>102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12" t="s">
        <v>75</v>
      </c>
      <c r="BK82" s="205">
        <f>ROUND(I82*H82,2)</f>
        <v>0</v>
      </c>
      <c r="BL82" s="12" t="s">
        <v>109</v>
      </c>
      <c r="BM82" s="12" t="s">
        <v>124</v>
      </c>
    </row>
    <row r="83" spans="2:65" s="1" customFormat="1" ht="22.5" customHeight="1">
      <c r="B83" s="33"/>
      <c r="C83" s="194" t="s">
        <v>125</v>
      </c>
      <c r="D83" s="194" t="s">
        <v>105</v>
      </c>
      <c r="E83" s="195" t="s">
        <v>126</v>
      </c>
      <c r="F83" s="196" t="s">
        <v>127</v>
      </c>
      <c r="G83" s="197" t="s">
        <v>108</v>
      </c>
      <c r="H83" s="198">
        <v>1</v>
      </c>
      <c r="I83" s="199"/>
      <c r="J83" s="200">
        <f>ROUND(I83*H83,2)</f>
        <v>0</v>
      </c>
      <c r="K83" s="196" t="s">
        <v>1</v>
      </c>
      <c r="L83" s="38"/>
      <c r="M83" s="201" t="s">
        <v>1</v>
      </c>
      <c r="N83" s="202" t="s">
        <v>41</v>
      </c>
      <c r="O83" s="74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12" t="s">
        <v>109</v>
      </c>
      <c r="AT83" s="12" t="s">
        <v>105</v>
      </c>
      <c r="AU83" s="12" t="s">
        <v>77</v>
      </c>
      <c r="AY83" s="12" t="s">
        <v>102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12" t="s">
        <v>75</v>
      </c>
      <c r="BK83" s="205">
        <f>ROUND(I83*H83,2)</f>
        <v>0</v>
      </c>
      <c r="BL83" s="12" t="s">
        <v>109</v>
      </c>
      <c r="BM83" s="12" t="s">
        <v>128</v>
      </c>
    </row>
    <row r="84" spans="2:65" s="1" customFormat="1" ht="16.5" customHeight="1">
      <c r="B84" s="33"/>
      <c r="C84" s="194" t="s">
        <v>129</v>
      </c>
      <c r="D84" s="194" t="s">
        <v>105</v>
      </c>
      <c r="E84" s="195" t="s">
        <v>130</v>
      </c>
      <c r="F84" s="196" t="s">
        <v>131</v>
      </c>
      <c r="G84" s="197" t="s">
        <v>108</v>
      </c>
      <c r="H84" s="198">
        <v>1</v>
      </c>
      <c r="I84" s="199"/>
      <c r="J84" s="200">
        <f>ROUND(I84*H84,2)</f>
        <v>0</v>
      </c>
      <c r="K84" s="196" t="s">
        <v>1</v>
      </c>
      <c r="L84" s="38"/>
      <c r="M84" s="201" t="s">
        <v>1</v>
      </c>
      <c r="N84" s="202" t="s">
        <v>41</v>
      </c>
      <c r="O84" s="74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2" t="s">
        <v>109</v>
      </c>
      <c r="AT84" s="12" t="s">
        <v>105</v>
      </c>
      <c r="AU84" s="12" t="s">
        <v>77</v>
      </c>
      <c r="AY84" s="12" t="s">
        <v>102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2" t="s">
        <v>75</v>
      </c>
      <c r="BK84" s="205">
        <f>ROUND(I84*H84,2)</f>
        <v>0</v>
      </c>
      <c r="BL84" s="12" t="s">
        <v>109</v>
      </c>
      <c r="BM84" s="12" t="s">
        <v>132</v>
      </c>
    </row>
    <row r="85" spans="2:65" s="1" customFormat="1" ht="22.5" customHeight="1">
      <c r="B85" s="33"/>
      <c r="C85" s="194" t="s">
        <v>133</v>
      </c>
      <c r="D85" s="194" t="s">
        <v>105</v>
      </c>
      <c r="E85" s="195" t="s">
        <v>134</v>
      </c>
      <c r="F85" s="196" t="s">
        <v>135</v>
      </c>
      <c r="G85" s="197" t="s">
        <v>108</v>
      </c>
      <c r="H85" s="198">
        <v>1</v>
      </c>
      <c r="I85" s="199"/>
      <c r="J85" s="200">
        <f>ROUND(I85*H85,2)</f>
        <v>0</v>
      </c>
      <c r="K85" s="196" t="s">
        <v>1</v>
      </c>
      <c r="L85" s="38"/>
      <c r="M85" s="201" t="s">
        <v>1</v>
      </c>
      <c r="N85" s="202" t="s">
        <v>41</v>
      </c>
      <c r="O85" s="74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12" t="s">
        <v>109</v>
      </c>
      <c r="AT85" s="12" t="s">
        <v>105</v>
      </c>
      <c r="AU85" s="12" t="s">
        <v>77</v>
      </c>
      <c r="AY85" s="12" t="s">
        <v>102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2" t="s">
        <v>75</v>
      </c>
      <c r="BK85" s="205">
        <f>ROUND(I85*H85,2)</f>
        <v>0</v>
      </c>
      <c r="BL85" s="12" t="s">
        <v>109</v>
      </c>
      <c r="BM85" s="12" t="s">
        <v>136</v>
      </c>
    </row>
    <row r="86" spans="2:65" s="1" customFormat="1" ht="22.5" customHeight="1">
      <c r="B86" s="33"/>
      <c r="C86" s="194" t="s">
        <v>137</v>
      </c>
      <c r="D86" s="194" t="s">
        <v>105</v>
      </c>
      <c r="E86" s="195" t="s">
        <v>138</v>
      </c>
      <c r="F86" s="196" t="s">
        <v>139</v>
      </c>
      <c r="G86" s="197" t="s">
        <v>108</v>
      </c>
      <c r="H86" s="198">
        <v>1</v>
      </c>
      <c r="I86" s="199"/>
      <c r="J86" s="200">
        <f>ROUND(I86*H86,2)</f>
        <v>0</v>
      </c>
      <c r="K86" s="196" t="s">
        <v>1</v>
      </c>
      <c r="L86" s="38"/>
      <c r="M86" s="201" t="s">
        <v>1</v>
      </c>
      <c r="N86" s="202" t="s">
        <v>41</v>
      </c>
      <c r="O86" s="74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12" t="s">
        <v>109</v>
      </c>
      <c r="AT86" s="12" t="s">
        <v>105</v>
      </c>
      <c r="AU86" s="12" t="s">
        <v>77</v>
      </c>
      <c r="AY86" s="12" t="s">
        <v>102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2" t="s">
        <v>75</v>
      </c>
      <c r="BK86" s="205">
        <f>ROUND(I86*H86,2)</f>
        <v>0</v>
      </c>
      <c r="BL86" s="12" t="s">
        <v>109</v>
      </c>
      <c r="BM86" s="12" t="s">
        <v>140</v>
      </c>
    </row>
    <row r="87" spans="2:65" s="1" customFormat="1" ht="22.5" customHeight="1">
      <c r="B87" s="33"/>
      <c r="C87" s="194" t="s">
        <v>141</v>
      </c>
      <c r="D87" s="194" t="s">
        <v>105</v>
      </c>
      <c r="E87" s="195" t="s">
        <v>142</v>
      </c>
      <c r="F87" s="196" t="s">
        <v>143</v>
      </c>
      <c r="G87" s="197" t="s">
        <v>108</v>
      </c>
      <c r="H87" s="198">
        <v>1</v>
      </c>
      <c r="I87" s="199"/>
      <c r="J87" s="200">
        <f>ROUND(I87*H87,2)</f>
        <v>0</v>
      </c>
      <c r="K87" s="196" t="s">
        <v>1</v>
      </c>
      <c r="L87" s="38"/>
      <c r="M87" s="201" t="s">
        <v>1</v>
      </c>
      <c r="N87" s="202" t="s">
        <v>41</v>
      </c>
      <c r="O87" s="74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12" t="s">
        <v>109</v>
      </c>
      <c r="AT87" s="12" t="s">
        <v>105</v>
      </c>
      <c r="AU87" s="12" t="s">
        <v>77</v>
      </c>
      <c r="AY87" s="12" t="s">
        <v>102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2" t="s">
        <v>75</v>
      </c>
      <c r="BK87" s="205">
        <f>ROUND(I87*H87,2)</f>
        <v>0</v>
      </c>
      <c r="BL87" s="12" t="s">
        <v>109</v>
      </c>
      <c r="BM87" s="12" t="s">
        <v>144</v>
      </c>
    </row>
    <row r="88" spans="2:65" s="1" customFormat="1" ht="16.5" customHeight="1">
      <c r="B88" s="33"/>
      <c r="C88" s="194" t="s">
        <v>145</v>
      </c>
      <c r="D88" s="194" t="s">
        <v>105</v>
      </c>
      <c r="E88" s="195" t="s">
        <v>146</v>
      </c>
      <c r="F88" s="196" t="s">
        <v>147</v>
      </c>
      <c r="G88" s="197" t="s">
        <v>108</v>
      </c>
      <c r="H88" s="198">
        <v>1</v>
      </c>
      <c r="I88" s="199"/>
      <c r="J88" s="200">
        <f>ROUND(I88*H88,2)</f>
        <v>0</v>
      </c>
      <c r="K88" s="196" t="s">
        <v>1</v>
      </c>
      <c r="L88" s="38"/>
      <c r="M88" s="201" t="s">
        <v>1</v>
      </c>
      <c r="N88" s="202" t="s">
        <v>41</v>
      </c>
      <c r="O88" s="74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2" t="s">
        <v>109</v>
      </c>
      <c r="AT88" s="12" t="s">
        <v>105</v>
      </c>
      <c r="AU88" s="12" t="s">
        <v>77</v>
      </c>
      <c r="AY88" s="12" t="s">
        <v>102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2" t="s">
        <v>75</v>
      </c>
      <c r="BK88" s="205">
        <f>ROUND(I88*H88,2)</f>
        <v>0</v>
      </c>
      <c r="BL88" s="12" t="s">
        <v>109</v>
      </c>
      <c r="BM88" s="12" t="s">
        <v>148</v>
      </c>
    </row>
    <row r="89" spans="2:65" s="1" customFormat="1" ht="33.75" customHeight="1">
      <c r="B89" s="33"/>
      <c r="C89" s="194" t="s">
        <v>149</v>
      </c>
      <c r="D89" s="194" t="s">
        <v>105</v>
      </c>
      <c r="E89" s="195" t="s">
        <v>150</v>
      </c>
      <c r="F89" s="196" t="s">
        <v>151</v>
      </c>
      <c r="G89" s="197" t="s">
        <v>108</v>
      </c>
      <c r="H89" s="198">
        <v>1</v>
      </c>
      <c r="I89" s="199"/>
      <c r="J89" s="200">
        <f>ROUND(I89*H89,2)</f>
        <v>0</v>
      </c>
      <c r="K89" s="196" t="s">
        <v>1</v>
      </c>
      <c r="L89" s="38"/>
      <c r="M89" s="201" t="s">
        <v>1</v>
      </c>
      <c r="N89" s="202" t="s">
        <v>41</v>
      </c>
      <c r="O89" s="74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12" t="s">
        <v>109</v>
      </c>
      <c r="AT89" s="12" t="s">
        <v>105</v>
      </c>
      <c r="AU89" s="12" t="s">
        <v>77</v>
      </c>
      <c r="AY89" s="12" t="s">
        <v>102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2" t="s">
        <v>75</v>
      </c>
      <c r="BK89" s="205">
        <f>ROUND(I89*H89,2)</f>
        <v>0</v>
      </c>
      <c r="BL89" s="12" t="s">
        <v>109</v>
      </c>
      <c r="BM89" s="12" t="s">
        <v>152</v>
      </c>
    </row>
    <row r="90" spans="2:65" s="1" customFormat="1" ht="16.5" customHeight="1">
      <c r="B90" s="33"/>
      <c r="C90" s="194" t="s">
        <v>153</v>
      </c>
      <c r="D90" s="194" t="s">
        <v>105</v>
      </c>
      <c r="E90" s="195" t="s">
        <v>154</v>
      </c>
      <c r="F90" s="196" t="s">
        <v>155</v>
      </c>
      <c r="G90" s="197" t="s">
        <v>108</v>
      </c>
      <c r="H90" s="198">
        <v>1</v>
      </c>
      <c r="I90" s="199"/>
      <c r="J90" s="200">
        <f>ROUND(I90*H90,2)</f>
        <v>0</v>
      </c>
      <c r="K90" s="196" t="s">
        <v>1</v>
      </c>
      <c r="L90" s="38"/>
      <c r="M90" s="206" t="s">
        <v>1</v>
      </c>
      <c r="N90" s="207" t="s">
        <v>41</v>
      </c>
      <c r="O90" s="208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12" t="s">
        <v>109</v>
      </c>
      <c r="AT90" s="12" t="s">
        <v>105</v>
      </c>
      <c r="AU90" s="12" t="s">
        <v>77</v>
      </c>
      <c r="AY90" s="12" t="s">
        <v>102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2" t="s">
        <v>75</v>
      </c>
      <c r="BK90" s="205">
        <f>ROUND(I90*H90,2)</f>
        <v>0</v>
      </c>
      <c r="BL90" s="12" t="s">
        <v>109</v>
      </c>
      <c r="BM90" s="12" t="s">
        <v>156</v>
      </c>
    </row>
    <row r="91" spans="2:12" s="1" customFormat="1" ht="6.95" customHeight="1">
      <c r="B91" s="52"/>
      <c r="C91" s="53"/>
      <c r="D91" s="53"/>
      <c r="E91" s="53"/>
      <c r="F91" s="53"/>
      <c r="G91" s="53"/>
      <c r="H91" s="53"/>
      <c r="I91" s="144"/>
      <c r="J91" s="53"/>
      <c r="K91" s="53"/>
      <c r="L91" s="38"/>
    </row>
  </sheetData>
  <sheetProtection password="DC23" sheet="1" objects="1" scenarios="1" formatColumns="0" formatRows="0" autoFilter="0"/>
  <autoFilter ref="C74:K90"/>
  <mergeCells count="6">
    <mergeCell ref="E7:H7"/>
    <mergeCell ref="E16:H16"/>
    <mergeCell ref="E25:H25"/>
    <mergeCell ref="E46:H46"/>
    <mergeCell ref="E67:H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Kostinec Jiří</dc:creator>
  <cp:keywords/>
  <dc:description/>
  <cp:lastModifiedBy>Kostinec Jiří</cp:lastModifiedBy>
  <dcterms:created xsi:type="dcterms:W3CDTF">2019-07-15T04:25:41Z</dcterms:created>
  <dcterms:modified xsi:type="dcterms:W3CDTF">2019-07-15T04:25:42Z</dcterms:modified>
  <cp:category/>
  <cp:version/>
  <cp:contentType/>
  <cp:contentStatus/>
</cp:coreProperties>
</file>