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2"/>
  </bookViews>
  <sheets>
    <sheet name="Rekapitulace stavby" sheetId="1" r:id="rId1"/>
    <sheet name="01 - Oprava prosklených stěn" sheetId="2" r:id="rId2"/>
    <sheet name="02 - Oprava světlíků" sheetId="3" r:id="rId3"/>
    <sheet name="Pokyny pro vyplnění" sheetId="4" r:id="rId4"/>
  </sheets>
  <definedNames>
    <definedName name="_xlnm.Print_Titles" localSheetId="1">'01 - Oprava prosklených stěn'!$77:$77</definedName>
    <definedName name="_xlnm.Print_Titles" localSheetId="2">'02 - Oprava světlíků'!$77:$77</definedName>
    <definedName name="_xlnm.Print_Titles" localSheetId="0">'Rekapitulace stavby'!$47:$47</definedName>
    <definedName name="_xlnm.Print_Area" localSheetId="1">'01 - Oprava prosklených stěn'!$C$4:$P$33,'01 - Oprava prosklených stěn'!$C$39:$Q$61,'01 - Oprava prosklených stěn'!$C$67:$Q$145</definedName>
    <definedName name="_xlnm.Print_Area" localSheetId="2">'02 - Oprava světlíků'!$C$4:$P$33,'02 - Oprava světlíků'!$C$39:$Q$61,'02 - Oprava světlíků'!$C$67:$Q$123</definedName>
    <definedName name="_xlnm.Print_Area" localSheetId="3">'Pokyny pro vyplnění'!$B$2:$K$69,'Pokyny pro vyplnění'!$B$72:$K$110,'Pokyny pro vyplnění'!$B$113:$K$175,'Pokyny pro vyplnění'!$B$178:$K$198</definedName>
    <definedName name="_xlnm.Print_Area" localSheetId="0">'Rekapitulace stavby'!$D$4:$AO$32,'Rekapitulace stavby'!$C$38:$AQ$52</definedName>
  </definedNames>
  <calcPr fullCalcOnLoad="1"/>
</workbook>
</file>

<file path=xl/sharedStrings.xml><?xml version="1.0" encoding="utf-8"?>
<sst xmlns="http://schemas.openxmlformats.org/spreadsheetml/2006/main" count="1831" uniqueCount="531">
  <si>
    <t>Export VZ</t>
  </si>
  <si>
    <t>List obsahuje:</t>
  </si>
  <si>
    <t>1.0</t>
  </si>
  <si>
    <t>False</t>
  </si>
  <si>
    <t>{B86EA554-29A3-4181-958E-C75FBB3888B1}</t>
  </si>
  <si>
    <t>optimalizováno pro tisk sestav ve formátu A4 - na výšku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</si>
  <si>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</si>
  <si>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</si>
  <si>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</si>
  <si>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</si>
  <si>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</si>
  <si>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</si>
  <si>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</si>
  <si>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</si>
  <si>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</si>
  <si>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</si>
  <si>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0,1</t>
  </si>
  <si>
    <t>1</t>
  </si>
  <si>
    <t>Místo:</t>
  </si>
  <si>
    <t>areál střediska DÚK - lokalita Herkules</t>
  </si>
  <si>
    <t>Datum:</t>
  </si>
  <si>
    <t>13.06.2019</t>
  </si>
  <si>
    <t>10</t>
  </si>
  <si>
    <t>100</t>
  </si>
  <si>
    <t>Zadavatel:</t>
  </si>
  <si>
    <t>IČ:</t>
  </si>
  <si>
    <t>Palivový kombinát Ústí s.p.</t>
  </si>
  <si>
    <t>DIČ:</t>
  </si>
  <si>
    <t>Uchazeč:</t>
  </si>
  <si>
    <t>Vyplň údaj</t>
  </si>
  <si>
    <t>Projektant:</t>
  </si>
  <si>
    <t xml:space="preserve"> </t>
  </si>
  <si>
    <t>True</t>
  </si>
  <si>
    <t>Poznámka: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</si>
  <si>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</si>
  <si>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</si>
  <si>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</si>
  <si>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</si>
  <si>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</si>
  <si>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</si>
  <si>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</si>
  <si>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</si>
  <si>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</si>
  <si>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</si>
  <si>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</si>
  <si>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</si>
  <si>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</si>
  <si>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</si>
  <si>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</si>
  <si>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</si>
  <si>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</si>
  <si>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</si>
  <si>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</si>
  <si>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</si>
  <si>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</si>
  <si>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</si>
  <si>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</si>
  <si>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</si>
  <si>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</si>
  <si>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</si>
  <si>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</si>
  <si>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</si>
  <si>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</si>
  <si>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</si>
  <si>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</si>
  <si>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</si>
  <si>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</si>
  <si>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</si>
  <si>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</si>
  <si>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</si>
  <si>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</si>
  <si>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Oprava prosklených stěn</t>
  </si>
  <si>
    <t>STA</t>
  </si>
  <si>
    <t>{9ABC9737-3D95-4C9F-B83B-8C5F43E8588C}</t>
  </si>
  <si>
    <t>2</t>
  </si>
  <si>
    <t>02</t>
  </si>
  <si>
    <t>Oprava světlíků</t>
  </si>
  <si>
    <t>{D9C4B531-6254-4773-9A5B-DFAF48B8AAFB}</t>
  </si>
  <si>
    <t>Zpět na list:</t>
  </si>
  <si>
    <t>KRYCÍ LIST SOUPISU</t>
  </si>
  <si>
    <t>Objekt:</t>
  </si>
  <si>
    <t>01 - Oprava prosklených stěn</t>
  </si>
  <si>
    <t>KSO: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</si>
  <si>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</si>
  <si>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</si>
  <si>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</si>
  <si>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</si>
  <si>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</si>
  <si>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</si>
  <si>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</si>
  <si>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</si>
  <si>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  99 - Přesun hmot</t>
  </si>
  <si>
    <t>PSV - Práce a dodávky PSV</t>
  </si>
  <si>
    <t xml:space="preserve">    764 - Konstrukce klempířské</t>
  </si>
  <si>
    <t xml:space="preserve">    767 - Konstrukce zámečnické</t>
  </si>
  <si>
    <t xml:space="preserve">    783 - Dokončovací práce - nátěry</t>
  </si>
  <si>
    <t xml:space="preserve">    787 - Dokončovací práce - zasklívání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</si>
  <si>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</si>
  <si>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</si>
  <si>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</si>
  <si>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</si>
  <si>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</si>
  <si>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</si>
  <si>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</si>
  <si>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</si>
  <si>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</si>
  <si>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</si>
  <si>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</si>
  <si>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</si>
  <si>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</si>
  <si>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</si>
  <si>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</si>
  <si>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</si>
  <si>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</si>
  <si>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111201101</t>
  </si>
  <si>
    <t>Odstranění křovin a stromů průměru kmene do 100 mm i s kořeny z celkové plochy do 1000 m2</t>
  </si>
  <si>
    <t>m2</t>
  </si>
  <si>
    <t>4</t>
  </si>
  <si>
    <t>-1298258761</t>
  </si>
  <si>
    <t>65*3</t>
  </si>
  <si>
    <t>VV</t>
  </si>
  <si>
    <t>111251111</t>
  </si>
  <si>
    <t>Drcení ořezaných větví D do 100 mm s odvozem do 20 km</t>
  </si>
  <si>
    <t>m3</t>
  </si>
  <si>
    <t>805938176</t>
  </si>
  <si>
    <t>3</t>
  </si>
  <si>
    <t>941211111</t>
  </si>
  <si>
    <t>Montáž lešení řadového rámového lehkého zatížení do 200 kg/m2 š do 0,9 m v do 10 m</t>
  </si>
  <si>
    <t>1608472547</t>
  </si>
  <si>
    <t>63*10</t>
  </si>
  <si>
    <t>941211211</t>
  </si>
  <si>
    <t>Příplatek k lešení řadovému rámovému lehkému š 0,9 m v do 25 m za první a ZKD den použití</t>
  </si>
  <si>
    <t>1293717958</t>
  </si>
  <si>
    <t>630*12</t>
  </si>
  <si>
    <t>5</t>
  </si>
  <si>
    <t>941211811</t>
  </si>
  <si>
    <t>Demontáž lešení řadového rámového lehkého zatížení do 200 kg/m2 š do 0,9 m v do 10 m</t>
  </si>
  <si>
    <t>1454035394</t>
  </si>
  <si>
    <t>6</t>
  </si>
  <si>
    <t>949101111</t>
  </si>
  <si>
    <t>Lešení pomocné pro objekty pozemních staveb s lešeňovou podlahou v do 1,9 m zatížení do 150 kg/m2</t>
  </si>
  <si>
    <t>-1335706469</t>
  </si>
  <si>
    <t>44*1,2</t>
  </si>
  <si>
    <t>7</t>
  </si>
  <si>
    <t>997013213</t>
  </si>
  <si>
    <t>Vnitrostaveništní doprava suti a vybouraných hmot pro budovy v do 12 m ručně</t>
  </si>
  <si>
    <t>t</t>
  </si>
  <si>
    <t>1936037468</t>
  </si>
  <si>
    <t>8</t>
  </si>
  <si>
    <t>997013219</t>
  </si>
  <si>
    <t>Příplatek k vnitrostaveništní dopravě suti a vybouraných hmot za zvětšenou dopravu suti ZKD 10 m</t>
  </si>
  <si>
    <t>-655052007</t>
  </si>
  <si>
    <t>3,516*2</t>
  </si>
  <si>
    <t>9</t>
  </si>
  <si>
    <t>997013501</t>
  </si>
  <si>
    <t>Odvoz suti na skládku a vybouraných hmot nebo meziskládku do 1 km se složením</t>
  </si>
  <si>
    <t>2144373769</t>
  </si>
  <si>
    <t>997013509</t>
  </si>
  <si>
    <t>Příplatek k odvozu suti a vybouraných hmot na skládku ZKD 1 km přes 1 km</t>
  </si>
  <si>
    <t>85209041</t>
  </si>
  <si>
    <t>3,516*8</t>
  </si>
  <si>
    <t>11</t>
  </si>
  <si>
    <t>997013804</t>
  </si>
  <si>
    <t>Poplatek za uložení stavebního odpadu ze skla na skládce (skládkovné)</t>
  </si>
  <si>
    <t>1021040233</t>
  </si>
  <si>
    <t>12</t>
  </si>
  <si>
    <t>764331220</t>
  </si>
  <si>
    <t>Lemování Pz plech zdí trš 250 mm</t>
  </si>
  <si>
    <t>m</t>
  </si>
  <si>
    <t>16</t>
  </si>
  <si>
    <t>326002876</t>
  </si>
  <si>
    <t>8,4</t>
  </si>
  <si>
    <t>13</t>
  </si>
  <si>
    <t>764331250</t>
  </si>
  <si>
    <t>Lemování Pz plech zdí  rš 550 mm</t>
  </si>
  <si>
    <t>1202224506</t>
  </si>
  <si>
    <t>42,55</t>
  </si>
  <si>
    <t>14</t>
  </si>
  <si>
    <t>764331830</t>
  </si>
  <si>
    <t xml:space="preserve">Demontáž lemování zdí trš 330 mm </t>
  </si>
  <si>
    <t>-183034738</t>
  </si>
  <si>
    <t>2,1*4</t>
  </si>
  <si>
    <t>764334850</t>
  </si>
  <si>
    <t>Demontáž lemování zdí  krycím plechem rš 550 mm</t>
  </si>
  <si>
    <t>1410528129</t>
  </si>
  <si>
    <t>43,75-1,2</t>
  </si>
  <si>
    <t>764410250</t>
  </si>
  <si>
    <t>Oplechování parapetů Pz rš 350 mm včetně rohů</t>
  </si>
  <si>
    <t>97445584</t>
  </si>
  <si>
    <t>103,65</t>
  </si>
  <si>
    <t>17</t>
  </si>
  <si>
    <t>764410850</t>
  </si>
  <si>
    <t>Demontáž oplechování parapetu rš do 330 mm</t>
  </si>
  <si>
    <t>1269424811</t>
  </si>
  <si>
    <t>63,5-2*1,2</t>
  </si>
  <si>
    <t>Součet</t>
  </si>
  <si>
    <t>18</t>
  </si>
  <si>
    <t>764421240</t>
  </si>
  <si>
    <t>Oplechování říms Pz rš 250 mm</t>
  </si>
  <si>
    <t>-443675136</t>
  </si>
  <si>
    <t>127</t>
  </si>
  <si>
    <t>19</t>
  </si>
  <si>
    <t>764421850</t>
  </si>
  <si>
    <t>Demontáž oplechování říms rš do 330 mm</t>
  </si>
  <si>
    <t>1435294394</t>
  </si>
  <si>
    <t>63,5*2</t>
  </si>
  <si>
    <t>20</t>
  </si>
  <si>
    <t>998764102</t>
  </si>
  <si>
    <t>Přesun hmot tonážní pro konstrukce klempířské v objektech v do 12 m</t>
  </si>
  <si>
    <t>1494296520</t>
  </si>
  <si>
    <t>998764181</t>
  </si>
  <si>
    <t>Příplatek k přesunu hmot tonážní 764 prováděný bez použití mechanizace</t>
  </si>
  <si>
    <t>-1125245288</t>
  </si>
  <si>
    <t>22</t>
  </si>
  <si>
    <t>998764192</t>
  </si>
  <si>
    <t>Příplatek k přesunu hmot tonážní 764 za zvětšený přesun do 100 m</t>
  </si>
  <si>
    <t>-406122184</t>
  </si>
  <si>
    <t>23</t>
  </si>
  <si>
    <t>767191903</t>
  </si>
  <si>
    <t>Oprava větracího mechanizmu</t>
  </si>
  <si>
    <t>kus</t>
  </si>
  <si>
    <t>-849678938</t>
  </si>
  <si>
    <t>7+10</t>
  </si>
  <si>
    <t>24</t>
  </si>
  <si>
    <t>767612911</t>
  </si>
  <si>
    <t>Oprava oken - seřízení kovového okna</t>
  </si>
  <si>
    <t>-1650054740</t>
  </si>
  <si>
    <t>25</t>
  </si>
  <si>
    <t>998767102</t>
  </si>
  <si>
    <t>Přesun hmot tonážní pro zámečnické konstrukce v objektech v do 12 m</t>
  </si>
  <si>
    <t>443365732</t>
  </si>
  <si>
    <t>26</t>
  </si>
  <si>
    <t>998767181</t>
  </si>
  <si>
    <t>Příplatek k přesunu hmot tonážní 767 prováděný bez použití mechanizace</t>
  </si>
  <si>
    <t>-503893941</t>
  </si>
  <si>
    <t>27</t>
  </si>
  <si>
    <t>998767192</t>
  </si>
  <si>
    <t>Příplatek k přesunu hmot tonážní 767 za zvětšený přesun do 100 m</t>
  </si>
  <si>
    <t>480773236</t>
  </si>
  <si>
    <t>28</t>
  </si>
  <si>
    <t>783201811</t>
  </si>
  <si>
    <t>Odstranění nátěrů ze zámečnických konstrukcí oškrabáním</t>
  </si>
  <si>
    <t>1261778386</t>
  </si>
  <si>
    <t>(0,75*2+2,1*2)*136*0,156</t>
  </si>
  <si>
    <t>29</t>
  </si>
  <si>
    <t>783225600</t>
  </si>
  <si>
    <t>Nátěry syntetické kovových doplňkových konstrukcí barva standardní 2x email</t>
  </si>
  <si>
    <t>820666878</t>
  </si>
  <si>
    <t>30</t>
  </si>
  <si>
    <t>783226100</t>
  </si>
  <si>
    <t>Nátěry syntetické kovových doplňkových konstrukcí barva standardní základní</t>
  </si>
  <si>
    <t>491908515</t>
  </si>
  <si>
    <t>31</t>
  </si>
  <si>
    <t>787127224</t>
  </si>
  <si>
    <t>Zasklívání PC profilem komůrkovým do Al profilu s krycí a přítlačnou lištou tl 10 mm</t>
  </si>
  <si>
    <t>1680110851</t>
  </si>
  <si>
    <t>0,75*2,1*136</t>
  </si>
  <si>
    <t>32</t>
  </si>
  <si>
    <t>787600802</t>
  </si>
  <si>
    <t>Vysklívání oken a dveří plochy do 3 m2 skla plochého</t>
  </si>
  <si>
    <t>1847356836</t>
  </si>
  <si>
    <t>0,75*2,1*80+0,75*2,1*56</t>
  </si>
  <si>
    <t>33</t>
  </si>
  <si>
    <t>787601821</t>
  </si>
  <si>
    <t>Příplatek k vysklívání oken a dveří za konstrukce s Al lištami jednostrannými</t>
  </si>
  <si>
    <t>-54746106</t>
  </si>
  <si>
    <t>34</t>
  </si>
  <si>
    <t>998787102</t>
  </si>
  <si>
    <t>Přesun hmot tonážní pro zasklívání v objektech v do 12 m</t>
  </si>
  <si>
    <t>-1947050978</t>
  </si>
  <si>
    <t>35</t>
  </si>
  <si>
    <t>998787181</t>
  </si>
  <si>
    <t>Příplatek k přesunu hmot tonážní 787 prováděný bez použití mechanizace</t>
  </si>
  <si>
    <t>-2139427171</t>
  </si>
  <si>
    <t>36</t>
  </si>
  <si>
    <t>998787192</t>
  </si>
  <si>
    <t>Příplatek k přesunu hmot tonážní 787 za zvětšený přesun do 100 m</t>
  </si>
  <si>
    <t>-1066426013</t>
  </si>
  <si>
    <t>02 - Oprava světlíků</t>
  </si>
  <si>
    <t xml:space="preserve">    712 - Povlakové krytiny</t>
  </si>
  <si>
    <t xml:space="preserve">    743 - Elektromontáže - hrubá montáž</t>
  </si>
  <si>
    <t xml:space="preserve">    762 - Konstrukce tesařské</t>
  </si>
  <si>
    <t xml:space="preserve">    763 - Konstrukce suché výstavby</t>
  </si>
  <si>
    <t>941211112</t>
  </si>
  <si>
    <t>Montáž lešení řadového rámového lehkého zatížení do 200 kg/m2 š do 0,9 m v do 25 m</t>
  </si>
  <si>
    <t>-1232115905</t>
  </si>
  <si>
    <t>50*12*2</t>
  </si>
  <si>
    <t>1991866130</t>
  </si>
  <si>
    <t>18*1200</t>
  </si>
  <si>
    <t>941211812</t>
  </si>
  <si>
    <t>Demontáž lešení řadového rámového lehkého zatížení do 200 kg/m2 š do 0,9 m v do 25 m</t>
  </si>
  <si>
    <t>338181971</t>
  </si>
  <si>
    <t>997013214</t>
  </si>
  <si>
    <t>Vnitrostaveništní doprava suti a vybouraných hmot pro budovy v do 15 m ručně</t>
  </si>
  <si>
    <t>-596055849</t>
  </si>
  <si>
    <t>-2054168213</t>
  </si>
  <si>
    <t>8,308*2</t>
  </si>
  <si>
    <t>-1700165718</t>
  </si>
  <si>
    <t>-254013902</t>
  </si>
  <si>
    <t>8,308*8</t>
  </si>
  <si>
    <t>-1903664059</t>
  </si>
  <si>
    <t>4,537</t>
  </si>
  <si>
    <t>997013811</t>
  </si>
  <si>
    <t>Poplatek za uložení stavebního dřevěného odpadu na skládce (skládkovné)</t>
  </si>
  <si>
    <t>340547095</t>
  </si>
  <si>
    <t>1,809</t>
  </si>
  <si>
    <t>997013831</t>
  </si>
  <si>
    <t>Poplatek za uložení stavebního směsného odpadu na skládce (skládkovné)</t>
  </si>
  <si>
    <t>-2118789203</t>
  </si>
  <si>
    <t>1,206</t>
  </si>
  <si>
    <t>712300832</t>
  </si>
  <si>
    <t>Odstranění povlakové krytiny střech do 10° dvouvrstvé</t>
  </si>
  <si>
    <t>-491610440</t>
  </si>
  <si>
    <t>16,75*7,2</t>
  </si>
  <si>
    <t>743621221</t>
  </si>
  <si>
    <t>Demontáž a zpětná montáž hromosvodu vč. revize</t>
  </si>
  <si>
    <t>soub</t>
  </si>
  <si>
    <t>1505887303</t>
  </si>
  <si>
    <t>762341811</t>
  </si>
  <si>
    <t>Demontáž bednění střech z prken</t>
  </si>
  <si>
    <t>1452536473</t>
  </si>
  <si>
    <t>16,750*7,2</t>
  </si>
  <si>
    <t>763732119</t>
  </si>
  <si>
    <t>Demontáž dřevostaveb střešní konstrukce z příhradových vazníků konstrukční délky do 9 m</t>
  </si>
  <si>
    <t>1863108538</t>
  </si>
  <si>
    <t>17*7</t>
  </si>
  <si>
    <t>767311810</t>
  </si>
  <si>
    <t>Demontáž světlíků všech typů se zasklením</t>
  </si>
  <si>
    <t>-2010850272</t>
  </si>
  <si>
    <t>4,125*30,55*2</t>
  </si>
  <si>
    <t>767312733</t>
  </si>
  <si>
    <t>Montáž doplňků světlíků  - podsada vč svařované sítě</t>
  </si>
  <si>
    <t>1698078090</t>
  </si>
  <si>
    <t>767315151</t>
  </si>
  <si>
    <t>Montáž světlíků obloukových se zasklením</t>
  </si>
  <si>
    <t>2010142985</t>
  </si>
  <si>
    <t>6,3*49,4</t>
  </si>
  <si>
    <t>M</t>
  </si>
  <si>
    <t>562453591</t>
  </si>
  <si>
    <t xml:space="preserve">světlík obloukový pásový ALLUX </t>
  </si>
  <si>
    <t>380049757</t>
  </si>
  <si>
    <t>562453592</t>
  </si>
  <si>
    <t>světlík obloukový pásový ALLUX  - statický posudek</t>
  </si>
  <si>
    <t>-220901857</t>
  </si>
  <si>
    <t>562453593</t>
  </si>
  <si>
    <t>světlík obloukový pásový ALLUX  - ventilační křídlo</t>
  </si>
  <si>
    <t>1036074579</t>
  </si>
  <si>
    <t>562453594</t>
  </si>
  <si>
    <t>světlík obloukový pásový ALLUX  - doprava</t>
  </si>
  <si>
    <t>-2113742181</t>
  </si>
  <si>
    <t>998767203</t>
  </si>
  <si>
    <t>Přesun hmot procentní pro zámečnické konstrukce v objektech v do 24 m</t>
  </si>
  <si>
    <t>%</t>
  </si>
  <si>
    <t>-616460246</t>
  </si>
  <si>
    <t>998767292</t>
  </si>
  <si>
    <t>Příplatek k přesunu hmot procentní 767 za zvětšený přesun do 100 m</t>
  </si>
  <si>
    <t>1656434031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</si>
  <si>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</si>
  <si>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</si>
  <si>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</si>
  <si>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</si>
  <si>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</si>
  <si>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</si>
  <si>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</si>
  <si>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</si>
  <si>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</si>
  <si>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</si>
  <si>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</si>
  <si>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</si>
  <si>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 s rekapitulací celkové nabídkové ceny</t>
    </r>
  </si>
  <si>
    <t>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</si>
  <si>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</si>
  <si>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</si>
  <si>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</si>
  <si>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</si>
  <si>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</si>
  <si>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</si>
  <si>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</si>
  <si>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</si>
  <si>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</si>
  <si>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</si>
  <si>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</si>
  <si>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</si>
  <si>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</si>
  <si>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</si>
  <si>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</si>
  <si>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</si>
  <si>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 </t>
    </r>
  </si>
  <si>
    <t>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</si>
  <si>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</si>
  <si>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</si>
  <si>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</si>
  <si>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</si>
  <si>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</si>
  <si>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</si>
  <si>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</si>
  <si>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</si>
  <si>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</si>
  <si>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</si>
  <si>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</si>
  <si>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</si>
  <si>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</si>
  <si>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</si>
  <si>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</si>
  <si>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</si>
  <si>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</si>
  <si>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</si>
  <si>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</si>
  <si>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</si>
  <si>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</si>
  <si>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</si>
  <si>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</si>
  <si>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</si>
  <si>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</si>
  <si>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</si>
  <si>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</si>
  <si>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</si>
  <si>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</si>
  <si>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</si>
  <si>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</si>
  <si>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</si>
  <si>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</si>
  <si>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</si>
  <si>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</si>
  <si>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</si>
  <si>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</si>
  <si>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</si>
  <si>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</si>
  <si>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</si>
  <si>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</si>
  <si>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</si>
  <si>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</si>
  <si>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</si>
  <si>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</si>
  <si>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Stavba</t>
  </si>
  <si>
    <t>A</t>
  </si>
  <si>
    <t>Kód a Název stavby spojený pomlčkou</t>
  </si>
  <si>
    <t>String</t>
  </si>
  <si>
    <t>20 + 120</t>
  </si>
  <si>
    <t>Místo</t>
  </si>
  <si>
    <t>N</t>
  </si>
  <si>
    <t>Místo stavby</t>
  </si>
  <si>
    <t>Datum</t>
  </si>
  <si>
    <t>Datum vykonaného exportu</t>
  </si>
  <si>
    <t>Date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</si>
  <si>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</si>
  <si>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</si>
  <si>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</si>
  <si>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</si>
  <si>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</si>
  <si>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</si>
  <si>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</si>
  <si>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</si>
  <si>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</si>
  <si>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</si>
  <si>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</si>
  <si>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</si>
  <si>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</si>
  <si>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</si>
  <si>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</si>
  <si>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</si>
  <si>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</si>
  <si>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</si>
  <si>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</si>
  <si>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</si>
  <si>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</si>
  <si>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</si>
  <si>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</si>
  <si>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</si>
  <si>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</si>
  <si>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</si>
  <si>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</si>
  <si>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</si>
  <si>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</si>
  <si>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</si>
  <si>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</si>
  <si>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Kód a název soupisu</t>
  </si>
  <si>
    <t>KSO</t>
  </si>
  <si>
    <t>Klasifikace stavebního objektu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</si>
  <si>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</si>
  <si>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</si>
  <si>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</si>
  <si>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</si>
  <si>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</si>
  <si>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</si>
  <si>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</si>
  <si>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</si>
  <si>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</si>
  <si>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</si>
  <si>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</si>
  <si>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</si>
  <si>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</si>
  <si>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</si>
  <si>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</si>
  <si>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</si>
  <si>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</si>
  <si>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</si>
  <si>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</si>
  <si>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</si>
  <si>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</si>
  <si>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</si>
  <si>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</si>
  <si>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</si>
  <si>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</si>
  <si>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</si>
  <si>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</si>
  <si>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</si>
  <si>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</si>
  <si>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</si>
  <si>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</si>
  <si>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</si>
  <si>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</si>
  <si>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</si>
  <si>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</si>
  <si>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</si>
  <si>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</si>
  <si>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</si>
  <si>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</si>
  <si>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</si>
  <si>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</si>
  <si>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</si>
  <si>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</si>
  <si>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 xml:space="preserve"> Oprava světlíků a prosklených stěn ústředního skladu (hala Kondor)</t>
  </si>
  <si>
    <t>Ing. Slonek</t>
  </si>
  <si>
    <t>ing. Slonek</t>
  </si>
  <si>
    <t>Cena</t>
  </si>
  <si>
    <t xml:space="preserve">Cena </t>
  </si>
  <si>
    <t>KOD CPV:</t>
  </si>
  <si>
    <t>45213250-0   stavební práce na průmyslových budovách</t>
  </si>
  <si>
    <t>00007536</t>
  </si>
  <si>
    <t>CZ 00007536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</si>
</sst>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1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i/>
      <sz val="9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  <font>
      <sz val="18"/>
      <color theme="10"/>
      <name val="Wingdings 2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0" borderId="0" applyNumberFormat="0" applyBorder="0" applyAlignment="0" applyProtection="0"/>
    <xf numFmtId="0" fontId="5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24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5" borderId="8" applyNumberFormat="0" applyAlignment="0" applyProtection="0"/>
    <xf numFmtId="0" fontId="66" fillId="26" borderId="8" applyNumberFormat="0" applyAlignment="0" applyProtection="0"/>
    <xf numFmtId="0" fontId="67" fillId="26" borderId="9" applyNumberFormat="0" applyAlignment="0" applyProtection="0"/>
    <xf numFmtId="0" fontId="68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</cellStyleXfs>
  <cellXfs count="275">
    <xf numFmtId="0" fontId="0" fillId="0" borderId="0" xfId="0" applyAlignment="1">
      <alignment vertical="top"/>
    </xf>
    <xf numFmtId="0" fontId="1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9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3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6" fillId="0" borderId="1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23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15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16" xfId="0" applyFont="1" applyBorder="1" applyAlignment="1">
      <alignment vertical="center"/>
    </xf>
    <xf numFmtId="0" fontId="19" fillId="0" borderId="16" xfId="0" applyFont="1" applyBorder="1" applyAlignment="1">
      <alignment vertical="center"/>
    </xf>
    <xf numFmtId="0" fontId="19" fillId="0" borderId="16" xfId="0" applyFont="1" applyBorder="1" applyAlignment="1">
      <alignment horizontal="left"/>
    </xf>
    <xf numFmtId="0" fontId="16" fillId="0" borderId="16" xfId="0" applyFont="1" applyBorder="1" applyAlignment="1">
      <alignment/>
    </xf>
    <xf numFmtId="0" fontId="0" fillId="0" borderId="13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vertical="top"/>
    </xf>
    <xf numFmtId="0" fontId="0" fillId="0" borderId="16" xfId="0" applyFont="1" applyBorder="1" applyAlignment="1">
      <alignment vertical="top"/>
    </xf>
    <xf numFmtId="0" fontId="0" fillId="0" borderId="17" xfId="0" applyFont="1" applyBorder="1" applyAlignment="1">
      <alignment vertical="top"/>
    </xf>
    <xf numFmtId="0" fontId="69" fillId="33" borderId="0" xfId="36" applyFont="1" applyFill="1" applyAlignment="1" applyProtection="1">
      <alignment horizontal="center" vertical="center"/>
      <protection/>
    </xf>
    <xf numFmtId="0" fontId="4" fillId="0" borderId="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left" wrapText="1"/>
    </xf>
    <xf numFmtId="0" fontId="9" fillId="0" borderId="0" xfId="0" applyFont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0" fontId="19" fillId="0" borderId="16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54" fillId="33" borderId="0" xfId="36" applyFill="1" applyAlignment="1" applyProtection="1">
      <alignment horizontal="left" vertical="top"/>
      <protection/>
    </xf>
    <xf numFmtId="0" fontId="0" fillId="33" borderId="0" xfId="0" applyFill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3" fillId="34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top"/>
      <protection/>
    </xf>
    <xf numFmtId="0" fontId="0" fillId="0" borderId="19" xfId="0" applyBorder="1" applyAlignment="1" applyProtection="1">
      <alignment horizontal="left" vertical="top"/>
      <protection/>
    </xf>
    <xf numFmtId="0" fontId="0" fillId="0" borderId="20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top" wrapText="1"/>
      <protection/>
    </xf>
    <xf numFmtId="0" fontId="7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35" borderId="0" xfId="0" applyFont="1" applyFill="1" applyAlignment="1" applyProtection="1">
      <alignment horizontal="left" vertical="center"/>
      <protection/>
    </xf>
    <xf numFmtId="49" fontId="9" fillId="35" borderId="0" xfId="0" applyNumberFormat="1" applyFont="1" applyFill="1" applyAlignment="1" applyProtection="1">
      <alignment horizontal="left" vertical="top"/>
      <protection/>
    </xf>
    <xf numFmtId="49" fontId="9" fillId="35" borderId="0" xfId="0" applyNumberFormat="1" applyFont="1" applyFill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0" fillId="0" borderId="23" xfId="0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164" fontId="10" fillId="0" borderId="24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center" vertical="center"/>
      <protection/>
    </xf>
    <xf numFmtId="164" fontId="6" fillId="0" borderId="0" xfId="0" applyNumberFormat="1" applyFont="1" applyAlignment="1" applyProtection="1">
      <alignment horizontal="righ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7" fillId="34" borderId="25" xfId="0" applyFont="1" applyFill="1" applyBorder="1" applyAlignment="1" applyProtection="1">
      <alignment horizontal="left" vertical="center"/>
      <protection/>
    </xf>
    <xf numFmtId="0" fontId="0" fillId="34" borderId="26" xfId="0" applyFill="1" applyBorder="1" applyAlignment="1" applyProtection="1">
      <alignment horizontal="left" vertical="center"/>
      <protection/>
    </xf>
    <xf numFmtId="0" fontId="7" fillId="34" borderId="26" xfId="0" applyFont="1" applyFill="1" applyBorder="1" applyAlignment="1" applyProtection="1">
      <alignment horizontal="center" vertical="center"/>
      <protection/>
    </xf>
    <xf numFmtId="0" fontId="7" fillId="34" borderId="26" xfId="0" applyFont="1" applyFill="1" applyBorder="1" applyAlignment="1" applyProtection="1">
      <alignment horizontal="left" vertical="center"/>
      <protection/>
    </xf>
    <xf numFmtId="0" fontId="0" fillId="34" borderId="26" xfId="0" applyFill="1" applyBorder="1" applyAlignment="1" applyProtection="1">
      <alignment horizontal="left" vertical="center"/>
      <protection/>
    </xf>
    <xf numFmtId="164" fontId="7" fillId="34" borderId="26" xfId="0" applyNumberFormat="1" applyFont="1" applyFill="1" applyBorder="1" applyAlignment="1" applyProtection="1">
      <alignment horizontal="right" vertical="center"/>
      <protection/>
    </xf>
    <xf numFmtId="0" fontId="0" fillId="34" borderId="27" xfId="0" applyFill="1" applyBorder="1" applyAlignment="1" applyProtection="1">
      <alignment horizontal="left" vertical="center"/>
      <protection/>
    </xf>
    <xf numFmtId="0" fontId="0" fillId="34" borderId="22" xfId="0" applyFill="1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1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9" fillId="34" borderId="25" xfId="0" applyFont="1" applyFill="1" applyBorder="1" applyAlignment="1" applyProtection="1">
      <alignment horizontal="center" vertical="center"/>
      <protection/>
    </xf>
    <xf numFmtId="0" fontId="9" fillId="34" borderId="26" xfId="0" applyFont="1" applyFill="1" applyBorder="1" applyAlignment="1" applyProtection="1">
      <alignment horizontal="center" vertical="center"/>
      <protection/>
    </xf>
    <xf numFmtId="0" fontId="9" fillId="34" borderId="26" xfId="0" applyFont="1" applyFill="1" applyBorder="1" applyAlignment="1" applyProtection="1">
      <alignment horizontal="right" vertical="center"/>
      <protection/>
    </xf>
    <xf numFmtId="0" fontId="9" fillId="34" borderId="27" xfId="0" applyFont="1" applyFill="1" applyBorder="1" applyAlignment="1" applyProtection="1">
      <alignment horizontal="center" vertical="center"/>
      <protection/>
    </xf>
    <xf numFmtId="0" fontId="8" fillId="0" borderId="36" xfId="0" applyFont="1" applyBorder="1" applyAlignment="1" applyProtection="1">
      <alignment horizontal="center" vertical="center" wrapText="1"/>
      <protection/>
    </xf>
    <xf numFmtId="0" fontId="8" fillId="0" borderId="37" xfId="0" applyFont="1" applyBorder="1" applyAlignment="1" applyProtection="1">
      <alignment horizontal="center" vertical="center" wrapText="1"/>
      <protection/>
    </xf>
    <xf numFmtId="0" fontId="8" fillId="0" borderId="3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center" vertical="center"/>
      <protection/>
    </xf>
    <xf numFmtId="164" fontId="13" fillId="0" borderId="34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35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70" fillId="0" borderId="0" xfId="36" applyFont="1" applyAlignment="1" applyProtection="1">
      <alignment horizontal="center" vertical="center"/>
      <protection/>
    </xf>
    <xf numFmtId="0" fontId="16" fillId="0" borderId="21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164" fontId="20" fillId="0" borderId="34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35" xfId="0" applyNumberFormat="1" applyFont="1" applyBorder="1" applyAlignment="1" applyProtection="1">
      <alignment horizontal="right" vertical="center"/>
      <protection/>
    </xf>
    <xf numFmtId="0" fontId="16" fillId="0" borderId="0" xfId="0" applyFont="1" applyAlignment="1" applyProtection="1">
      <alignment horizontal="left" vertical="center"/>
      <protection/>
    </xf>
    <xf numFmtId="164" fontId="20" fillId="0" borderId="39" xfId="0" applyNumberFormat="1" applyFont="1" applyBorder="1" applyAlignment="1" applyProtection="1">
      <alignment horizontal="right" vertical="center"/>
      <protection/>
    </xf>
    <xf numFmtId="164" fontId="20" fillId="0" borderId="40" xfId="0" applyNumberFormat="1" applyFont="1" applyBorder="1" applyAlignment="1" applyProtection="1">
      <alignment horizontal="right" vertical="center"/>
      <protection/>
    </xf>
    <xf numFmtId="167" fontId="20" fillId="0" borderId="40" xfId="0" applyNumberFormat="1" applyFont="1" applyBorder="1" applyAlignment="1" applyProtection="1">
      <alignment horizontal="right" vertical="center"/>
      <protection/>
    </xf>
    <xf numFmtId="164" fontId="20" fillId="0" borderId="4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8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166" fontId="9" fillId="0" borderId="0" xfId="0" applyNumberFormat="1" applyFont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right" vertical="center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7" fillId="34" borderId="26" xfId="0" applyFont="1" applyFill="1" applyBorder="1" applyAlignment="1" applyProtection="1">
      <alignment horizontal="right" vertical="center"/>
      <protection/>
    </xf>
    <xf numFmtId="0" fontId="9" fillId="34" borderId="0" xfId="0" applyFont="1" applyFill="1" applyAlignment="1" applyProtection="1">
      <alignment horizontal="center" vertical="center"/>
      <protection/>
    </xf>
    <xf numFmtId="0" fontId="0" fillId="34" borderId="0" xfId="0" applyFill="1" applyAlignment="1" applyProtection="1">
      <alignment horizontal="left" vertical="center"/>
      <protection/>
    </xf>
    <xf numFmtId="0" fontId="21" fillId="0" borderId="21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4" fillId="0" borderId="21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164" fontId="24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9" fillId="34" borderId="36" xfId="0" applyFont="1" applyFill="1" applyBorder="1" applyAlignment="1" applyProtection="1">
      <alignment horizontal="center" vertical="center" wrapText="1"/>
      <protection/>
    </xf>
    <xf numFmtId="0" fontId="9" fillId="34" borderId="37" xfId="0" applyFont="1" applyFill="1" applyBorder="1" applyAlignment="1" applyProtection="1">
      <alignment horizontal="center" vertical="center" wrapText="1"/>
      <protection/>
    </xf>
    <xf numFmtId="0" fontId="9" fillId="34" borderId="37" xfId="0" applyFont="1" applyFill="1" applyBorder="1" applyAlignment="1" applyProtection="1">
      <alignment horizontal="center" vertical="center" wrapText="1"/>
      <protection/>
    </xf>
    <xf numFmtId="0" fontId="0" fillId="34" borderId="37" xfId="0" applyFill="1" applyBorder="1" applyAlignment="1" applyProtection="1">
      <alignment horizontal="center" vertical="center" wrapText="1"/>
      <protection/>
    </xf>
    <xf numFmtId="164" fontId="14" fillId="0" borderId="0" xfId="0" applyNumberFormat="1" applyFont="1" applyAlignment="1" applyProtection="1">
      <alignment horizontal="right"/>
      <protection/>
    </xf>
    <xf numFmtId="167" fontId="25" fillId="0" borderId="32" xfId="0" applyNumberFormat="1" applyFont="1" applyBorder="1" applyAlignment="1" applyProtection="1">
      <alignment horizontal="right"/>
      <protection/>
    </xf>
    <xf numFmtId="167" fontId="25" fillId="0" borderId="3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/>
      <protection/>
    </xf>
    <xf numFmtId="0" fontId="22" fillId="0" borderId="21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left"/>
      <protection/>
    </xf>
    <xf numFmtId="164" fontId="21" fillId="0" borderId="0" xfId="0" applyNumberFormat="1" applyFont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0" fontId="22" fillId="0" borderId="34" xfId="0" applyFont="1" applyBorder="1" applyAlignment="1" applyProtection="1">
      <alignment horizontal="left"/>
      <protection/>
    </xf>
    <xf numFmtId="167" fontId="22" fillId="0" borderId="0" xfId="0" applyNumberFormat="1" applyFont="1" applyAlignment="1" applyProtection="1">
      <alignment horizontal="right"/>
      <protection/>
    </xf>
    <xf numFmtId="167" fontId="22" fillId="0" borderId="35" xfId="0" applyNumberFormat="1" applyFont="1" applyBorder="1" applyAlignment="1" applyProtection="1">
      <alignment horizontal="right"/>
      <protection/>
    </xf>
    <xf numFmtId="0" fontId="22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/>
      <protection/>
    </xf>
    <xf numFmtId="164" fontId="24" fillId="0" borderId="0" xfId="0" applyNumberFormat="1" applyFont="1" applyAlignment="1" applyProtection="1">
      <alignment horizontal="right"/>
      <protection/>
    </xf>
    <xf numFmtId="0" fontId="0" fillId="0" borderId="42" xfId="0" applyFont="1" applyBorder="1" applyAlignment="1" applyProtection="1">
      <alignment horizontal="center" vertical="center"/>
      <protection/>
    </xf>
    <xf numFmtId="49" fontId="0" fillId="0" borderId="42" xfId="0" applyNumberFormat="1" applyFont="1" applyBorder="1" applyAlignment="1" applyProtection="1">
      <alignment horizontal="left" vertical="center" wrapText="1"/>
      <protection/>
    </xf>
    <xf numFmtId="0" fontId="0" fillId="0" borderId="42" xfId="0" applyFont="1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/>
      <protection/>
    </xf>
    <xf numFmtId="0" fontId="0" fillId="0" borderId="42" xfId="0" applyFont="1" applyBorder="1" applyAlignment="1" applyProtection="1">
      <alignment horizontal="center" vertical="center" wrapText="1"/>
      <protection/>
    </xf>
    <xf numFmtId="168" fontId="0" fillId="0" borderId="42" xfId="0" applyNumberFormat="1" applyFont="1" applyBorder="1" applyAlignment="1" applyProtection="1">
      <alignment horizontal="right" vertical="center"/>
      <protection/>
    </xf>
    <xf numFmtId="164" fontId="0" fillId="35" borderId="42" xfId="0" applyNumberFormat="1" applyFont="1" applyFill="1" applyBorder="1" applyAlignment="1" applyProtection="1">
      <alignment horizontal="right" vertical="center"/>
      <protection/>
    </xf>
    <xf numFmtId="164" fontId="0" fillId="0" borderId="42" xfId="0" applyNumberFormat="1" applyFont="1" applyBorder="1" applyAlignment="1" applyProtection="1">
      <alignment horizontal="right" vertical="center"/>
      <protection/>
    </xf>
    <xf numFmtId="0" fontId="11" fillId="35" borderId="42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35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 applyProtection="1">
      <alignment horizontal="right" vertical="center"/>
      <protection/>
    </xf>
    <xf numFmtId="0" fontId="27" fillId="0" borderId="21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horizontal="left" vertical="center"/>
      <protection/>
    </xf>
    <xf numFmtId="168" fontId="27" fillId="0" borderId="0" xfId="0" applyNumberFormat="1" applyFont="1" applyAlignment="1" applyProtection="1">
      <alignment horizontal="right" vertical="center"/>
      <protection/>
    </xf>
    <xf numFmtId="0" fontId="27" fillId="0" borderId="34" xfId="0" applyFont="1" applyBorder="1" applyAlignment="1" applyProtection="1">
      <alignment horizontal="left" vertical="center"/>
      <protection/>
    </xf>
    <xf numFmtId="0" fontId="27" fillId="0" borderId="35" xfId="0" applyFont="1" applyBorder="1" applyAlignment="1" applyProtection="1">
      <alignment horizontal="lef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29" fillId="0" borderId="42" xfId="0" applyFont="1" applyBorder="1" applyAlignment="1" applyProtection="1">
      <alignment horizontal="center" vertical="center"/>
      <protection/>
    </xf>
    <xf numFmtId="49" fontId="29" fillId="0" borderId="42" xfId="0" applyNumberFormat="1" applyFont="1" applyBorder="1" applyAlignment="1" applyProtection="1">
      <alignment horizontal="left" vertical="center" wrapText="1"/>
      <protection/>
    </xf>
    <xf numFmtId="0" fontId="29" fillId="0" borderId="42" xfId="0" applyFont="1" applyBorder="1" applyAlignment="1" applyProtection="1">
      <alignment horizontal="left" vertical="center" wrapText="1"/>
      <protection/>
    </xf>
    <xf numFmtId="0" fontId="29" fillId="0" borderId="42" xfId="0" applyFont="1" applyBorder="1" applyAlignment="1" applyProtection="1">
      <alignment horizontal="left" vertical="center"/>
      <protection/>
    </xf>
    <xf numFmtId="0" fontId="29" fillId="0" borderId="42" xfId="0" applyFont="1" applyBorder="1" applyAlignment="1" applyProtection="1">
      <alignment horizontal="center" vertical="center" wrapText="1"/>
      <protection/>
    </xf>
    <xf numFmtId="168" fontId="29" fillId="0" borderId="42" xfId="0" applyNumberFormat="1" applyFont="1" applyBorder="1" applyAlignment="1" applyProtection="1">
      <alignment horizontal="right" vertical="center"/>
      <protection/>
    </xf>
    <xf numFmtId="164" fontId="29" fillId="35" borderId="42" xfId="0" applyNumberFormat="1" applyFont="1" applyFill="1" applyBorder="1" applyAlignment="1" applyProtection="1">
      <alignment horizontal="right" vertical="center"/>
      <protection/>
    </xf>
    <xf numFmtId="164" fontId="29" fillId="0" borderId="42" xfId="0" applyNumberFormat="1" applyFont="1" applyBorder="1" applyAlignment="1" applyProtection="1">
      <alignment horizontal="right" vertical="center"/>
      <protection/>
    </xf>
    <xf numFmtId="168" fontId="0" fillId="35" borderId="42" xfId="0" applyNumberFormat="1" applyFont="1" applyFill="1" applyBorder="1" applyAlignment="1" applyProtection="1">
      <alignment horizontal="right" vertical="center"/>
      <protection/>
    </xf>
    <xf numFmtId="0" fontId="11" fillId="0" borderId="40" xfId="0" applyFont="1" applyBorder="1" applyAlignment="1" applyProtection="1">
      <alignment horizontal="center" vertical="center" wrapText="1"/>
      <protection/>
    </xf>
    <xf numFmtId="0" fontId="0" fillId="0" borderId="40" xfId="0" applyBorder="1" applyAlignment="1" applyProtection="1">
      <alignment horizontal="left" vertical="center"/>
      <protection/>
    </xf>
    <xf numFmtId="167" fontId="11" fillId="0" borderId="40" xfId="0" applyNumberFormat="1" applyFont="1" applyBorder="1" applyAlignment="1" applyProtection="1">
      <alignment horizontal="right" vertical="center"/>
      <protection/>
    </xf>
    <xf numFmtId="167" fontId="11" fillId="0" borderId="41" xfId="0" applyNumberFormat="1" applyFont="1" applyBorder="1" applyAlignment="1" applyProtection="1">
      <alignment horizontal="right" vertical="center"/>
      <protection/>
    </xf>
    <xf numFmtId="0" fontId="28" fillId="0" borderId="21" xfId="0" applyFont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horizontal="left" vertical="center"/>
      <protection/>
    </xf>
    <xf numFmtId="168" fontId="28" fillId="0" borderId="0" xfId="0" applyNumberFormat="1" applyFont="1" applyAlignment="1" applyProtection="1">
      <alignment horizontal="right" vertical="center"/>
      <protection/>
    </xf>
    <xf numFmtId="0" fontId="28" fillId="0" borderId="34" xfId="0" applyFont="1" applyBorder="1" applyAlignment="1" applyProtection="1">
      <alignment horizontal="left" vertical="center"/>
      <protection/>
    </xf>
    <xf numFmtId="0" fontId="28" fillId="0" borderId="35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 quotePrefix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617E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334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7CA06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617E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4334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7CA06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showGridLines="0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AI33" sqref="AI33"/>
    </sheetView>
  </sheetViews>
  <sheetFormatPr defaultColWidth="10.66015625" defaultRowHeight="14.25" customHeight="1"/>
  <cols>
    <col min="1" max="1" width="8.33203125" style="90" customWidth="1"/>
    <col min="2" max="2" width="1.66796875" style="90" customWidth="1"/>
    <col min="3" max="3" width="4.16015625" style="90" customWidth="1"/>
    <col min="4" max="33" width="2.5" style="90" customWidth="1"/>
    <col min="34" max="34" width="3.33203125" style="90" customWidth="1"/>
    <col min="35" max="35" width="31.66015625" style="90" customWidth="1"/>
    <col min="36" max="37" width="2.5" style="90" customWidth="1"/>
    <col min="38" max="38" width="8.33203125" style="90" customWidth="1"/>
    <col min="39" max="39" width="3.33203125" style="90" customWidth="1"/>
    <col min="40" max="40" width="13.33203125" style="90" customWidth="1"/>
    <col min="41" max="41" width="7.5" style="90" customWidth="1"/>
    <col min="42" max="42" width="4.16015625" style="90" customWidth="1"/>
    <col min="43" max="43" width="15.66015625" style="90" customWidth="1"/>
    <col min="44" max="44" width="13.66015625" style="90" customWidth="1"/>
    <col min="45" max="46" width="25.83203125" style="90" hidden="1" customWidth="1"/>
    <col min="47" max="47" width="25" style="90" hidden="1" customWidth="1"/>
    <col min="48" max="52" width="21.66015625" style="90" hidden="1" customWidth="1"/>
    <col min="53" max="53" width="19.16015625" style="90" hidden="1" customWidth="1"/>
    <col min="54" max="54" width="25" style="90" hidden="1" customWidth="1"/>
    <col min="55" max="56" width="19.16015625" style="90" hidden="1" customWidth="1"/>
    <col min="57" max="57" width="66.5" style="90" customWidth="1"/>
    <col min="58" max="70" width="10.66015625" style="188" customWidth="1"/>
    <col min="71" max="91" width="10.66015625" style="90" hidden="1" customWidth="1"/>
    <col min="92" max="16384" width="10.66015625" style="188" customWidth="1"/>
  </cols>
  <sheetData>
    <row r="1" spans="1:256" s="89" customFormat="1" ht="22.5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4" t="s">
        <v>357</v>
      </c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4" t="s">
        <v>358</v>
      </c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88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1" t="s">
        <v>2</v>
      </c>
      <c r="BT1" s="1" t="s">
        <v>3</v>
      </c>
      <c r="BU1" s="1" t="s">
        <v>3</v>
      </c>
      <c r="BV1" s="1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90" customFormat="1" ht="37.5" customHeight="1">
      <c r="C2" s="91" t="s">
        <v>5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3" t="s">
        <v>6</v>
      </c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S2" s="94" t="s">
        <v>7</v>
      </c>
      <c r="BT2" s="94" t="s">
        <v>8</v>
      </c>
    </row>
    <row r="3" spans="2:72" s="90" customFormat="1" ht="7.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7"/>
      <c r="BS3" s="94" t="s">
        <v>7</v>
      </c>
      <c r="BT3" s="94" t="s">
        <v>9</v>
      </c>
    </row>
    <row r="4" spans="2:71" s="90" customFormat="1" ht="37.5" customHeight="1">
      <c r="B4" s="98"/>
      <c r="C4" s="99" t="s">
        <v>10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  <c r="AM4" s="92"/>
      <c r="AN4" s="92"/>
      <c r="AO4" s="92"/>
      <c r="AP4" s="92"/>
      <c r="AQ4" s="100"/>
      <c r="AS4" s="101" t="s">
        <v>11</v>
      </c>
      <c r="BE4" s="102" t="s">
        <v>12</v>
      </c>
      <c r="BS4" s="94" t="s">
        <v>13</v>
      </c>
    </row>
    <row r="5" spans="2:71" s="90" customFormat="1" ht="7.5" customHeight="1">
      <c r="B5" s="98"/>
      <c r="AQ5" s="103"/>
      <c r="BE5" s="104" t="s">
        <v>14</v>
      </c>
      <c r="BS5" s="94" t="s">
        <v>7</v>
      </c>
    </row>
    <row r="6" spans="2:71" s="90" customFormat="1" ht="26.25" customHeight="1">
      <c r="B6" s="98"/>
      <c r="D6" s="105" t="s">
        <v>15</v>
      </c>
      <c r="K6" s="106" t="s">
        <v>522</v>
      </c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Q6" s="103"/>
      <c r="BE6" s="92"/>
      <c r="BS6" s="94" t="s">
        <v>16</v>
      </c>
    </row>
    <row r="7" spans="2:71" s="90" customFormat="1" ht="15.75" customHeight="1">
      <c r="B7" s="98"/>
      <c r="D7" s="94" t="s">
        <v>527</v>
      </c>
      <c r="E7" s="94"/>
      <c r="F7" s="94" t="s">
        <v>528</v>
      </c>
      <c r="G7" s="94"/>
      <c r="H7" s="94"/>
      <c r="I7" s="94"/>
      <c r="J7" s="94"/>
      <c r="K7" s="94"/>
      <c r="L7" s="94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Q7" s="103"/>
      <c r="BE7" s="92"/>
      <c r="BS7" s="94" t="s">
        <v>17</v>
      </c>
    </row>
    <row r="8" spans="2:71" s="90" customFormat="1" ht="15" customHeight="1">
      <c r="B8" s="98"/>
      <c r="D8" s="108" t="s">
        <v>18</v>
      </c>
      <c r="K8" s="109" t="s">
        <v>19</v>
      </c>
      <c r="AK8" s="108" t="s">
        <v>20</v>
      </c>
      <c r="AN8" s="110" t="s">
        <v>21</v>
      </c>
      <c r="AQ8" s="103"/>
      <c r="BE8" s="92"/>
      <c r="BS8" s="94" t="s">
        <v>22</v>
      </c>
    </row>
    <row r="9" spans="2:71" s="90" customFormat="1" ht="15" customHeight="1">
      <c r="B9" s="98"/>
      <c r="AQ9" s="103"/>
      <c r="BE9" s="92"/>
      <c r="BS9" s="94" t="s">
        <v>23</v>
      </c>
    </row>
    <row r="10" spans="2:71" s="90" customFormat="1" ht="15" customHeight="1">
      <c r="B10" s="98"/>
      <c r="D10" s="108" t="s">
        <v>24</v>
      </c>
      <c r="AK10" s="108" t="s">
        <v>25</v>
      </c>
      <c r="AN10" s="273" t="s">
        <v>529</v>
      </c>
      <c r="AQ10" s="103"/>
      <c r="BE10" s="92"/>
      <c r="BS10" s="94" t="s">
        <v>16</v>
      </c>
    </row>
    <row r="11" spans="2:71" s="90" customFormat="1" ht="19.5" customHeight="1">
      <c r="B11" s="98"/>
      <c r="E11" s="109" t="s">
        <v>26</v>
      </c>
      <c r="AK11" s="108" t="s">
        <v>27</v>
      </c>
      <c r="AN11" s="274" t="s">
        <v>530</v>
      </c>
      <c r="AQ11" s="103"/>
      <c r="BE11" s="92"/>
      <c r="BS11" s="94" t="s">
        <v>16</v>
      </c>
    </row>
    <row r="12" spans="2:71" s="90" customFormat="1" ht="7.5" customHeight="1">
      <c r="B12" s="98"/>
      <c r="AQ12" s="103"/>
      <c r="BE12" s="92"/>
      <c r="BS12" s="94" t="s">
        <v>16</v>
      </c>
    </row>
    <row r="13" spans="2:71" s="90" customFormat="1" ht="15" customHeight="1">
      <c r="B13" s="98"/>
      <c r="D13" s="108" t="s">
        <v>28</v>
      </c>
      <c r="AK13" s="108" t="s">
        <v>25</v>
      </c>
      <c r="AN13" s="111" t="s">
        <v>29</v>
      </c>
      <c r="AQ13" s="103"/>
      <c r="BE13" s="92"/>
      <c r="BS13" s="94" t="s">
        <v>16</v>
      </c>
    </row>
    <row r="14" spans="2:71" s="90" customFormat="1" ht="15.75" customHeight="1">
      <c r="B14" s="98"/>
      <c r="E14" s="112" t="s">
        <v>29</v>
      </c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108" t="s">
        <v>27</v>
      </c>
      <c r="AN14" s="111" t="s">
        <v>29</v>
      </c>
      <c r="AQ14" s="103"/>
      <c r="BE14" s="92"/>
      <c r="BS14" s="94" t="s">
        <v>16</v>
      </c>
    </row>
    <row r="15" spans="2:71" s="90" customFormat="1" ht="7.5" customHeight="1">
      <c r="B15" s="98"/>
      <c r="AQ15" s="103"/>
      <c r="BE15" s="92"/>
      <c r="BS15" s="94" t="s">
        <v>3</v>
      </c>
    </row>
    <row r="16" spans="2:71" s="90" customFormat="1" ht="15" customHeight="1">
      <c r="B16" s="98"/>
      <c r="D16" s="108" t="s">
        <v>30</v>
      </c>
      <c r="AK16" s="108" t="s">
        <v>25</v>
      </c>
      <c r="AN16" s="109"/>
      <c r="AQ16" s="103"/>
      <c r="BE16" s="92"/>
      <c r="BS16" s="94" t="s">
        <v>3</v>
      </c>
    </row>
    <row r="17" spans="2:71" s="90" customFormat="1" ht="19.5" customHeight="1">
      <c r="B17" s="98"/>
      <c r="E17" s="109" t="s">
        <v>31</v>
      </c>
      <c r="H17" s="90" t="s">
        <v>523</v>
      </c>
      <c r="AK17" s="108" t="s">
        <v>27</v>
      </c>
      <c r="AN17" s="109"/>
      <c r="AQ17" s="103"/>
      <c r="BE17" s="92"/>
      <c r="BS17" s="94" t="s">
        <v>32</v>
      </c>
    </row>
    <row r="18" spans="2:71" s="90" customFormat="1" ht="7.5" customHeight="1">
      <c r="B18" s="98"/>
      <c r="AQ18" s="103"/>
      <c r="BE18" s="92"/>
      <c r="BS18" s="94" t="s">
        <v>7</v>
      </c>
    </row>
    <row r="19" spans="2:71" s="90" customFormat="1" ht="15" customHeight="1">
      <c r="B19" s="98"/>
      <c r="D19" s="108" t="s">
        <v>33</v>
      </c>
      <c r="AQ19" s="103"/>
      <c r="BE19" s="92"/>
      <c r="BS19" s="94" t="s">
        <v>16</v>
      </c>
    </row>
    <row r="20" spans="2:71" s="90" customFormat="1" ht="15.75" customHeight="1">
      <c r="B20" s="98"/>
      <c r="E20" s="113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Q20" s="103"/>
      <c r="BE20" s="92"/>
      <c r="BS20" s="94" t="s">
        <v>32</v>
      </c>
    </row>
    <row r="21" spans="2:57" s="90" customFormat="1" ht="7.5" customHeight="1">
      <c r="B21" s="98"/>
      <c r="AQ21" s="103"/>
      <c r="BE21" s="92"/>
    </row>
    <row r="22" spans="2:57" s="90" customFormat="1" ht="7.5" customHeight="1">
      <c r="B22" s="98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4"/>
      <c r="V22" s="114"/>
      <c r="W22" s="114"/>
      <c r="X22" s="114"/>
      <c r="Y22" s="114"/>
      <c r="Z22" s="114"/>
      <c r="AA22" s="114"/>
      <c r="AB22" s="114"/>
      <c r="AC22" s="114"/>
      <c r="AD22" s="114"/>
      <c r="AE22" s="114"/>
      <c r="AF22" s="114"/>
      <c r="AG22" s="114"/>
      <c r="AH22" s="114"/>
      <c r="AI22" s="114"/>
      <c r="AJ22" s="114"/>
      <c r="AK22" s="114"/>
      <c r="AL22" s="114"/>
      <c r="AM22" s="114"/>
      <c r="AN22" s="114"/>
      <c r="AO22" s="114"/>
      <c r="AQ22" s="103"/>
      <c r="BE22" s="92"/>
    </row>
    <row r="23" spans="2:57" s="94" customFormat="1" ht="27" customHeight="1">
      <c r="B23" s="115"/>
      <c r="D23" s="116" t="s">
        <v>526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8">
        <f>ROUNDUP($AG$49,2)</f>
        <v>0</v>
      </c>
      <c r="AL23" s="119"/>
      <c r="AM23" s="119"/>
      <c r="AN23" s="119"/>
      <c r="AO23" s="119"/>
      <c r="AQ23" s="120"/>
      <c r="BE23" s="121"/>
    </row>
    <row r="24" spans="2:57" s="94" customFormat="1" ht="7.5" customHeight="1">
      <c r="B24" s="115"/>
      <c r="AQ24" s="120"/>
      <c r="BE24" s="121"/>
    </row>
    <row r="25" spans="2:57" s="94" customFormat="1" ht="15" customHeight="1">
      <c r="B25" s="122"/>
      <c r="D25" s="123"/>
      <c r="F25" s="123"/>
      <c r="L25" s="124"/>
      <c r="M25" s="125"/>
      <c r="N25" s="125"/>
      <c r="O25" s="125"/>
      <c r="T25" s="126"/>
      <c r="W25" s="127"/>
      <c r="X25" s="125"/>
      <c r="Y25" s="125"/>
      <c r="Z25" s="125"/>
      <c r="AA25" s="125"/>
      <c r="AB25" s="125"/>
      <c r="AC25" s="125"/>
      <c r="AD25" s="125"/>
      <c r="AE25" s="125"/>
      <c r="AK25" s="127"/>
      <c r="AL25" s="125"/>
      <c r="AM25" s="125"/>
      <c r="AN25" s="125"/>
      <c r="AO25" s="125"/>
      <c r="AQ25" s="128"/>
      <c r="BE25" s="125"/>
    </row>
    <row r="26" spans="2:57" s="94" customFormat="1" ht="15" customHeight="1">
      <c r="B26" s="122"/>
      <c r="F26" s="123"/>
      <c r="L26" s="124"/>
      <c r="M26" s="125"/>
      <c r="N26" s="125"/>
      <c r="O26" s="125"/>
      <c r="T26" s="126"/>
      <c r="W26" s="127"/>
      <c r="X26" s="125"/>
      <c r="Y26" s="125"/>
      <c r="Z26" s="125"/>
      <c r="AA26" s="125"/>
      <c r="AB26" s="125"/>
      <c r="AC26" s="125"/>
      <c r="AD26" s="125"/>
      <c r="AE26" s="125"/>
      <c r="AK26" s="127"/>
      <c r="AL26" s="125"/>
      <c r="AM26" s="125"/>
      <c r="AN26" s="125"/>
      <c r="AO26" s="125"/>
      <c r="AQ26" s="128"/>
      <c r="BE26" s="125"/>
    </row>
    <row r="27" spans="2:57" s="94" customFormat="1" ht="15" customHeight="1" hidden="1">
      <c r="B27" s="122"/>
      <c r="F27" s="123" t="s">
        <v>39</v>
      </c>
      <c r="L27" s="124">
        <v>0.21</v>
      </c>
      <c r="M27" s="125"/>
      <c r="N27" s="125"/>
      <c r="O27" s="125"/>
      <c r="T27" s="126" t="s">
        <v>37</v>
      </c>
      <c r="W27" s="127">
        <f>ROUNDUP($BB$49,2)</f>
        <v>0</v>
      </c>
      <c r="X27" s="125"/>
      <c r="Y27" s="125"/>
      <c r="Z27" s="125"/>
      <c r="AA27" s="125"/>
      <c r="AB27" s="125"/>
      <c r="AC27" s="125"/>
      <c r="AD27" s="125"/>
      <c r="AE27" s="125"/>
      <c r="AK27" s="127">
        <v>0</v>
      </c>
      <c r="AL27" s="125"/>
      <c r="AM27" s="125"/>
      <c r="AN27" s="125"/>
      <c r="AO27" s="125"/>
      <c r="AQ27" s="128"/>
      <c r="BE27" s="125"/>
    </row>
    <row r="28" spans="2:57" s="94" customFormat="1" ht="15" customHeight="1" hidden="1">
      <c r="B28" s="122"/>
      <c r="F28" s="123" t="s">
        <v>40</v>
      </c>
      <c r="L28" s="124">
        <v>0.15</v>
      </c>
      <c r="M28" s="125"/>
      <c r="N28" s="125"/>
      <c r="O28" s="125"/>
      <c r="T28" s="126" t="s">
        <v>37</v>
      </c>
      <c r="W28" s="127">
        <f>ROUNDUP($BC$49,2)</f>
        <v>0</v>
      </c>
      <c r="X28" s="125"/>
      <c r="Y28" s="125"/>
      <c r="Z28" s="125"/>
      <c r="AA28" s="125"/>
      <c r="AB28" s="125"/>
      <c r="AC28" s="125"/>
      <c r="AD28" s="125"/>
      <c r="AE28" s="125"/>
      <c r="AK28" s="127">
        <v>0</v>
      </c>
      <c r="AL28" s="125"/>
      <c r="AM28" s="125"/>
      <c r="AN28" s="125"/>
      <c r="AO28" s="125"/>
      <c r="AQ28" s="128"/>
      <c r="BE28" s="125"/>
    </row>
    <row r="29" spans="2:57" s="94" customFormat="1" ht="15" customHeight="1" hidden="1">
      <c r="B29" s="122"/>
      <c r="F29" s="123" t="s">
        <v>41</v>
      </c>
      <c r="L29" s="124">
        <v>0</v>
      </c>
      <c r="M29" s="125"/>
      <c r="N29" s="125"/>
      <c r="O29" s="125"/>
      <c r="T29" s="126" t="s">
        <v>37</v>
      </c>
      <c r="W29" s="127">
        <f>ROUNDUP($BD$49,2)</f>
        <v>0</v>
      </c>
      <c r="X29" s="125"/>
      <c r="Y29" s="125"/>
      <c r="Z29" s="125"/>
      <c r="AA29" s="125"/>
      <c r="AB29" s="125"/>
      <c r="AC29" s="125"/>
      <c r="AD29" s="125"/>
      <c r="AE29" s="125"/>
      <c r="AK29" s="127">
        <v>0</v>
      </c>
      <c r="AL29" s="125"/>
      <c r="AM29" s="125"/>
      <c r="AN29" s="125"/>
      <c r="AO29" s="125"/>
      <c r="AQ29" s="128"/>
      <c r="BE29" s="125"/>
    </row>
    <row r="30" spans="2:57" s="94" customFormat="1" ht="7.5" customHeight="1">
      <c r="B30" s="115"/>
      <c r="AQ30" s="120"/>
      <c r="BE30" s="121"/>
    </row>
    <row r="31" spans="2:57" s="94" customFormat="1" ht="27" customHeight="1">
      <c r="B31" s="115"/>
      <c r="C31" s="129"/>
      <c r="D31" s="130" t="s">
        <v>526</v>
      </c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2" t="s">
        <v>43</v>
      </c>
      <c r="U31" s="131"/>
      <c r="V31" s="131"/>
      <c r="W31" s="131"/>
      <c r="X31" s="133" t="s">
        <v>44</v>
      </c>
      <c r="Y31" s="134"/>
      <c r="Z31" s="134"/>
      <c r="AA31" s="134"/>
      <c r="AB31" s="134"/>
      <c r="AC31" s="131"/>
      <c r="AD31" s="131"/>
      <c r="AE31" s="131"/>
      <c r="AF31" s="131"/>
      <c r="AG31" s="131"/>
      <c r="AH31" s="131"/>
      <c r="AI31" s="131"/>
      <c r="AJ31" s="131"/>
      <c r="AK31" s="135">
        <f>ROUNDUP(SUM($AK$23:$AK$29),2)</f>
        <v>0</v>
      </c>
      <c r="AL31" s="134"/>
      <c r="AM31" s="134"/>
      <c r="AN31" s="134"/>
      <c r="AO31" s="136"/>
      <c r="AP31" s="129"/>
      <c r="AQ31" s="137"/>
      <c r="BE31" s="121"/>
    </row>
    <row r="32" spans="2:57" s="94" customFormat="1" ht="7.5" customHeight="1">
      <c r="B32" s="115"/>
      <c r="AQ32" s="120"/>
      <c r="BE32" s="121"/>
    </row>
    <row r="33" spans="2:43" s="94" customFormat="1" ht="7.5" customHeight="1">
      <c r="B33" s="138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40"/>
    </row>
    <row r="37" spans="2:44" s="94" customFormat="1" ht="7.5" customHeight="1">
      <c r="B37" s="141"/>
      <c r="C37" s="142"/>
      <c r="D37" s="142"/>
      <c r="E37" s="142"/>
      <c r="F37" s="142"/>
      <c r="G37" s="142"/>
      <c r="H37" s="142"/>
      <c r="I37" s="142"/>
      <c r="J37" s="142"/>
      <c r="K37" s="142"/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2"/>
      <c r="AF37" s="142"/>
      <c r="AG37" s="142"/>
      <c r="AH37" s="142"/>
      <c r="AI37" s="142"/>
      <c r="AJ37" s="142"/>
      <c r="AK37" s="142"/>
      <c r="AL37" s="142"/>
      <c r="AM37" s="142"/>
      <c r="AN37" s="142"/>
      <c r="AO37" s="142"/>
      <c r="AP37" s="142"/>
      <c r="AQ37" s="142"/>
      <c r="AR37" s="115"/>
    </row>
    <row r="38" spans="2:44" s="94" customFormat="1" ht="37.5" customHeight="1">
      <c r="B38" s="115"/>
      <c r="C38" s="99" t="s">
        <v>45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15"/>
    </row>
    <row r="39" spans="2:44" s="94" customFormat="1" ht="7.5" customHeight="1">
      <c r="B39" s="115"/>
      <c r="AR39" s="115"/>
    </row>
    <row r="40" spans="2:44" s="105" customFormat="1" ht="27" customHeight="1">
      <c r="B40" s="143"/>
      <c r="C40" s="105" t="s">
        <v>15</v>
      </c>
      <c r="L40" s="106" t="str">
        <f>$K$6</f>
        <v> Oprava světlíků a prosklených stěn ústředního skladu (hala Kondor)</v>
      </c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R40" s="143"/>
    </row>
    <row r="41" spans="2:44" s="94" customFormat="1" ht="7.5" customHeight="1">
      <c r="B41" s="115"/>
      <c r="AR41" s="115"/>
    </row>
    <row r="42" spans="2:44" s="94" customFormat="1" ht="15.75" customHeight="1">
      <c r="B42" s="115"/>
      <c r="C42" s="108" t="s">
        <v>18</v>
      </c>
      <c r="L42" s="144" t="str">
        <f>IF($K$8="","",$K$8)</f>
        <v>areál střediska DÚK - lokalita Herkules</v>
      </c>
      <c r="AI42" s="108" t="s">
        <v>20</v>
      </c>
      <c r="AM42" s="145" t="str">
        <f>IF($AN$8="","",$AN$8)</f>
        <v>13.06.2019</v>
      </c>
      <c r="AR42" s="115"/>
    </row>
    <row r="43" spans="2:44" s="94" customFormat="1" ht="7.5" customHeight="1">
      <c r="B43" s="115"/>
      <c r="AR43" s="115"/>
    </row>
    <row r="44" spans="2:56" s="94" customFormat="1" ht="18.75" customHeight="1">
      <c r="B44" s="115"/>
      <c r="C44" s="108" t="s">
        <v>24</v>
      </c>
      <c r="L44" s="109" t="str">
        <f>IF($E$11="","",$E$11)</f>
        <v>Palivový kombinát Ústí s.p.</v>
      </c>
      <c r="AI44" s="108" t="s">
        <v>30</v>
      </c>
      <c r="AM44" s="146" t="s">
        <v>524</v>
      </c>
      <c r="AN44" s="121"/>
      <c r="AO44" s="121"/>
      <c r="AP44" s="121"/>
      <c r="AR44" s="115"/>
      <c r="AS44" s="147" t="s">
        <v>46</v>
      </c>
      <c r="AT44" s="148"/>
      <c r="AU44" s="149"/>
      <c r="AV44" s="149"/>
      <c r="AW44" s="149"/>
      <c r="AX44" s="149"/>
      <c r="AY44" s="149"/>
      <c r="AZ44" s="149"/>
      <c r="BA44" s="149"/>
      <c r="BB44" s="149"/>
      <c r="BC44" s="149"/>
      <c r="BD44" s="150"/>
    </row>
    <row r="45" spans="2:56" s="94" customFormat="1" ht="15.75" customHeight="1">
      <c r="B45" s="115"/>
      <c r="C45" s="108" t="s">
        <v>28</v>
      </c>
      <c r="L45" s="109">
        <f>IF($E$14="Vyplň údaj","",$E$14)</f>
      </c>
      <c r="AR45" s="115"/>
      <c r="AS45" s="151"/>
      <c r="AT45" s="121"/>
      <c r="BD45" s="152"/>
    </row>
    <row r="46" spans="2:56" s="94" customFormat="1" ht="12" customHeight="1">
      <c r="B46" s="115"/>
      <c r="AR46" s="115"/>
      <c r="AS46" s="151"/>
      <c r="AT46" s="121"/>
      <c r="BD46" s="152"/>
    </row>
    <row r="47" spans="2:57" s="94" customFormat="1" ht="30" customHeight="1">
      <c r="B47" s="115"/>
      <c r="C47" s="153" t="s">
        <v>47</v>
      </c>
      <c r="D47" s="134"/>
      <c r="E47" s="134"/>
      <c r="F47" s="134"/>
      <c r="G47" s="134"/>
      <c r="H47" s="131"/>
      <c r="I47" s="154" t="s">
        <v>48</v>
      </c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55" t="s">
        <v>49</v>
      </c>
      <c r="AH47" s="134"/>
      <c r="AI47" s="134"/>
      <c r="AJ47" s="134"/>
      <c r="AK47" s="134"/>
      <c r="AL47" s="134"/>
      <c r="AM47" s="134"/>
      <c r="AN47" s="154" t="s">
        <v>50</v>
      </c>
      <c r="AO47" s="134"/>
      <c r="AP47" s="134"/>
      <c r="AQ47" s="156" t="s">
        <v>51</v>
      </c>
      <c r="AR47" s="115"/>
      <c r="AS47" s="157" t="s">
        <v>52</v>
      </c>
      <c r="AT47" s="158" t="s">
        <v>53</v>
      </c>
      <c r="AU47" s="158" t="s">
        <v>54</v>
      </c>
      <c r="AV47" s="158" t="s">
        <v>55</v>
      </c>
      <c r="AW47" s="158" t="s">
        <v>56</v>
      </c>
      <c r="AX47" s="158" t="s">
        <v>57</v>
      </c>
      <c r="AY47" s="158" t="s">
        <v>58</v>
      </c>
      <c r="AZ47" s="158" t="s">
        <v>59</v>
      </c>
      <c r="BA47" s="158" t="s">
        <v>60</v>
      </c>
      <c r="BB47" s="158" t="s">
        <v>61</v>
      </c>
      <c r="BC47" s="158" t="s">
        <v>62</v>
      </c>
      <c r="BD47" s="159" t="s">
        <v>63</v>
      </c>
      <c r="BE47" s="160"/>
    </row>
    <row r="48" spans="2:56" s="94" customFormat="1" ht="12" customHeight="1">
      <c r="B48" s="115"/>
      <c r="AR48" s="115"/>
      <c r="AS48" s="161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50"/>
    </row>
    <row r="49" spans="2:76" s="105" customFormat="1" ht="33" customHeight="1">
      <c r="B49" s="143"/>
      <c r="C49" s="162" t="s">
        <v>64</v>
      </c>
      <c r="D49" s="162"/>
      <c r="E49" s="162"/>
      <c r="F49" s="162"/>
      <c r="G49" s="162"/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62"/>
      <c r="V49" s="162"/>
      <c r="W49" s="162"/>
      <c r="X49" s="162"/>
      <c r="Y49" s="162"/>
      <c r="Z49" s="162"/>
      <c r="AA49" s="162"/>
      <c r="AB49" s="162"/>
      <c r="AC49" s="162"/>
      <c r="AD49" s="162"/>
      <c r="AE49" s="162"/>
      <c r="AF49" s="162"/>
      <c r="AG49" s="163">
        <f>ROUNDUP(SUM($AG$50:$AG$51),2)</f>
        <v>0</v>
      </c>
      <c r="AH49" s="164"/>
      <c r="AI49" s="164"/>
      <c r="AJ49" s="164"/>
      <c r="AK49" s="164"/>
      <c r="AL49" s="164"/>
      <c r="AM49" s="164"/>
      <c r="AN49" s="163">
        <f>ROUNDUP(SUM($AG$49,$AT$49),2)</f>
        <v>0</v>
      </c>
      <c r="AO49" s="164"/>
      <c r="AP49" s="164"/>
      <c r="AQ49" s="165"/>
      <c r="AR49" s="143"/>
      <c r="AS49" s="166">
        <f>ROUNDUP(SUM($AS$50:$AS$51),2)</f>
        <v>0</v>
      </c>
      <c r="AT49" s="167">
        <f>ROUNDUP(SUM($AV$49:$AW$49),1)</f>
        <v>0</v>
      </c>
      <c r="AU49" s="168">
        <f>ROUNDUP(SUM($AU$50:$AU$51),5)</f>
        <v>0</v>
      </c>
      <c r="AV49" s="167">
        <f>ROUNDUP($AZ$49*$L$25,2)</f>
        <v>0</v>
      </c>
      <c r="AW49" s="167">
        <f>ROUNDUP($BA$49*$L$26,2)</f>
        <v>0</v>
      </c>
      <c r="AX49" s="167">
        <f>ROUNDUP($BB$49*$L$25,2)</f>
        <v>0</v>
      </c>
      <c r="AY49" s="167">
        <f>ROUNDUP($BC$49*$L$26,2)</f>
        <v>0</v>
      </c>
      <c r="AZ49" s="167">
        <f>ROUNDUP(SUM($AZ$50:$AZ$51),2)</f>
        <v>0</v>
      </c>
      <c r="BA49" s="167">
        <f>ROUNDUP(SUM($BA$50:$BA$51),2)</f>
        <v>0</v>
      </c>
      <c r="BB49" s="167">
        <f>ROUNDUP(SUM($BB$50:$BB$51),2)</f>
        <v>0</v>
      </c>
      <c r="BC49" s="167">
        <f>ROUNDUP(SUM($BC$50:$BC$51),2)</f>
        <v>0</v>
      </c>
      <c r="BD49" s="169">
        <f>ROUNDUP(SUM($BD$50:$BD$51),2)</f>
        <v>0</v>
      </c>
      <c r="BS49" s="105" t="s">
        <v>65</v>
      </c>
      <c r="BT49" s="105" t="s">
        <v>66</v>
      </c>
      <c r="BU49" s="170" t="s">
        <v>67</v>
      </c>
      <c r="BV49" s="105" t="s">
        <v>68</v>
      </c>
      <c r="BW49" s="105" t="s">
        <v>4</v>
      </c>
      <c r="BX49" s="105" t="s">
        <v>69</v>
      </c>
    </row>
    <row r="50" spans="1:91" s="183" customFormat="1" ht="28.5" customHeight="1">
      <c r="A50" s="171" t="s">
        <v>359</v>
      </c>
      <c r="B50" s="172"/>
      <c r="C50" s="173"/>
      <c r="D50" s="174" t="s">
        <v>70</v>
      </c>
      <c r="E50" s="175"/>
      <c r="F50" s="175"/>
      <c r="G50" s="175"/>
      <c r="H50" s="175"/>
      <c r="I50" s="173"/>
      <c r="J50" s="174" t="s">
        <v>71</v>
      </c>
      <c r="K50" s="175"/>
      <c r="L50" s="175"/>
      <c r="M50" s="175"/>
      <c r="N50" s="175"/>
      <c r="O50" s="175"/>
      <c r="P50" s="175"/>
      <c r="Q50" s="175"/>
      <c r="R50" s="175"/>
      <c r="S50" s="175"/>
      <c r="T50" s="175"/>
      <c r="U50" s="175"/>
      <c r="V50" s="175"/>
      <c r="W50" s="175"/>
      <c r="X50" s="175"/>
      <c r="Y50" s="175"/>
      <c r="Z50" s="175"/>
      <c r="AA50" s="175"/>
      <c r="AB50" s="175"/>
      <c r="AC50" s="175"/>
      <c r="AD50" s="175"/>
      <c r="AE50" s="175"/>
      <c r="AF50" s="175"/>
      <c r="AG50" s="176">
        <f>'01 - Oprava prosklených stěn'!$M$25</f>
        <v>0</v>
      </c>
      <c r="AH50" s="177"/>
      <c r="AI50" s="177"/>
      <c r="AJ50" s="177"/>
      <c r="AK50" s="177"/>
      <c r="AL50" s="177"/>
      <c r="AM50" s="177"/>
      <c r="AN50" s="176">
        <f>ROUNDUP(SUM($AG$50,$AT$50),2)</f>
        <v>0</v>
      </c>
      <c r="AO50" s="177"/>
      <c r="AP50" s="177"/>
      <c r="AQ50" s="178" t="s">
        <v>72</v>
      </c>
      <c r="AR50" s="172"/>
      <c r="AS50" s="179">
        <v>0</v>
      </c>
      <c r="AT50" s="180">
        <f>ROUNDUP(SUM($AV$50:$AW$50),1)</f>
        <v>0</v>
      </c>
      <c r="AU50" s="181">
        <f>'01 - Oprava prosklených stěn'!$V$78</f>
        <v>0</v>
      </c>
      <c r="AV50" s="180">
        <f>'01 - Oprava prosklených stěn'!$M$27</f>
        <v>0</v>
      </c>
      <c r="AW50" s="180">
        <f>'01 - Oprava prosklených stěn'!$M$28</f>
        <v>0</v>
      </c>
      <c r="AX50" s="180">
        <f>'01 - Oprava prosklených stěn'!$M$29</f>
        <v>0</v>
      </c>
      <c r="AY50" s="180">
        <f>'01 - Oprava prosklených stěn'!$M$30</f>
        <v>0</v>
      </c>
      <c r="AZ50" s="180">
        <f>'01 - Oprava prosklených stěn'!$H$27</f>
        <v>0</v>
      </c>
      <c r="BA50" s="180">
        <f>'01 - Oprava prosklených stěn'!$H$28</f>
        <v>0</v>
      </c>
      <c r="BB50" s="180">
        <f>'01 - Oprava prosklených stěn'!$H$29</f>
        <v>0</v>
      </c>
      <c r="BC50" s="180">
        <f>'01 - Oprava prosklených stěn'!$H$30</f>
        <v>0</v>
      </c>
      <c r="BD50" s="182">
        <f>'01 - Oprava prosklených stěn'!$H$31</f>
        <v>0</v>
      </c>
      <c r="BT50" s="183" t="s">
        <v>17</v>
      </c>
      <c r="BV50" s="183" t="s">
        <v>68</v>
      </c>
      <c r="BW50" s="183" t="s">
        <v>73</v>
      </c>
      <c r="BX50" s="183" t="s">
        <v>4</v>
      </c>
      <c r="CM50" s="183" t="s">
        <v>74</v>
      </c>
    </row>
    <row r="51" spans="1:91" s="183" customFormat="1" ht="28.5" customHeight="1">
      <c r="A51" s="171" t="s">
        <v>359</v>
      </c>
      <c r="B51" s="172"/>
      <c r="C51" s="173"/>
      <c r="D51" s="174" t="s">
        <v>75</v>
      </c>
      <c r="E51" s="175"/>
      <c r="F51" s="175"/>
      <c r="G51" s="175"/>
      <c r="H51" s="175"/>
      <c r="I51" s="173"/>
      <c r="J51" s="174" t="s">
        <v>76</v>
      </c>
      <c r="K51" s="175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  <c r="Y51" s="175"/>
      <c r="Z51" s="175"/>
      <c r="AA51" s="175"/>
      <c r="AB51" s="175"/>
      <c r="AC51" s="175"/>
      <c r="AD51" s="175"/>
      <c r="AE51" s="175"/>
      <c r="AF51" s="175"/>
      <c r="AG51" s="176">
        <f>'02 - Oprava světlíků'!$M$25</f>
        <v>0</v>
      </c>
      <c r="AH51" s="177"/>
      <c r="AI51" s="177"/>
      <c r="AJ51" s="177"/>
      <c r="AK51" s="177"/>
      <c r="AL51" s="177"/>
      <c r="AM51" s="177"/>
      <c r="AN51" s="176">
        <f>ROUNDUP(SUM($AG$51,$AT$51),2)</f>
        <v>0</v>
      </c>
      <c r="AO51" s="177"/>
      <c r="AP51" s="177"/>
      <c r="AQ51" s="178" t="s">
        <v>72</v>
      </c>
      <c r="AR51" s="172"/>
      <c r="AS51" s="184">
        <v>0</v>
      </c>
      <c r="AT51" s="185">
        <f>ROUNDUP(SUM($AV$51:$AW$51),1)</f>
        <v>0</v>
      </c>
      <c r="AU51" s="186">
        <f>'02 - Oprava světlíků'!$V$78</f>
        <v>0</v>
      </c>
      <c r="AV51" s="185">
        <f>'02 - Oprava světlíků'!$M$27</f>
        <v>0</v>
      </c>
      <c r="AW51" s="185">
        <f>'02 - Oprava světlíků'!$M$28</f>
        <v>0</v>
      </c>
      <c r="AX51" s="185">
        <f>'02 - Oprava světlíků'!$M$29</f>
        <v>0</v>
      </c>
      <c r="AY51" s="185">
        <f>'02 - Oprava světlíků'!$M$30</f>
        <v>0</v>
      </c>
      <c r="AZ51" s="185">
        <f>'02 - Oprava světlíků'!$H$27</f>
        <v>0</v>
      </c>
      <c r="BA51" s="185">
        <f>'02 - Oprava světlíků'!$H$28</f>
        <v>0</v>
      </c>
      <c r="BB51" s="185">
        <f>'02 - Oprava světlíků'!$H$29</f>
        <v>0</v>
      </c>
      <c r="BC51" s="185">
        <f>'02 - Oprava světlíků'!$H$30</f>
        <v>0</v>
      </c>
      <c r="BD51" s="187">
        <f>'02 - Oprava světlíků'!$H$31</f>
        <v>0</v>
      </c>
      <c r="BT51" s="183" t="s">
        <v>17</v>
      </c>
      <c r="BV51" s="183" t="s">
        <v>68</v>
      </c>
      <c r="BW51" s="183" t="s">
        <v>77</v>
      </c>
      <c r="BX51" s="183" t="s">
        <v>4</v>
      </c>
      <c r="CM51" s="183" t="s">
        <v>74</v>
      </c>
    </row>
    <row r="52" spans="2:44" s="94" customFormat="1" ht="30.75" customHeight="1">
      <c r="B52" s="115"/>
      <c r="AR52" s="115"/>
    </row>
    <row r="53" spans="2:44" s="94" customFormat="1" ht="7.5" customHeight="1">
      <c r="B53" s="138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15"/>
    </row>
  </sheetData>
  <sheetProtection password="FC37" sheet="1"/>
  <protectedRanges>
    <protectedRange sqref="E14:AJ14 AN13:AN14 AN8" name="Oblast1"/>
  </protectedRanges>
  <mergeCells count="43">
    <mergeCell ref="AR2:BE2"/>
    <mergeCell ref="AN51:AP51"/>
    <mergeCell ref="AG51:AM51"/>
    <mergeCell ref="D51:H51"/>
    <mergeCell ref="J51:AF51"/>
    <mergeCell ref="AG49:AM49"/>
    <mergeCell ref="AN49:AP49"/>
    <mergeCell ref="C47:G47"/>
    <mergeCell ref="I47:AF47"/>
    <mergeCell ref="AG47:AM47"/>
    <mergeCell ref="AN47:AP47"/>
    <mergeCell ref="AN50:AP50"/>
    <mergeCell ref="AG50:AM50"/>
    <mergeCell ref="D50:H50"/>
    <mergeCell ref="J50:AF50"/>
    <mergeCell ref="X31:AB31"/>
    <mergeCell ref="AK31:AO31"/>
    <mergeCell ref="C38:AQ38"/>
    <mergeCell ref="L40:AO40"/>
    <mergeCell ref="AM44:AP44"/>
    <mergeCell ref="AS44:AT46"/>
    <mergeCell ref="L28:O28"/>
    <mergeCell ref="W28:AE28"/>
    <mergeCell ref="AK28:AO28"/>
    <mergeCell ref="L29:O29"/>
    <mergeCell ref="W29:AE29"/>
    <mergeCell ref="AK29:AO29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6:AO6"/>
    <mergeCell ref="E14:AJ14"/>
    <mergeCell ref="E20:AN20"/>
    <mergeCell ref="AK23:AO23"/>
    <mergeCell ref="L25:O25"/>
    <mergeCell ref="W25:AE25"/>
    <mergeCell ref="AK25:AO25"/>
  </mergeCells>
  <hyperlinks>
    <hyperlink ref="K1:S1" location="C2" tooltip="Rekapitulace stavby" display="1) Rekapitulace stavby"/>
    <hyperlink ref="W1:AI1" location="C49" tooltip="Rekapitulace objektů stavby a soupisů prací" display="2) Rekapitulace objektů stavby a soupisů prací"/>
    <hyperlink ref="A50" location="'01 - Oprava prosklených stěn'!C2" tooltip="01 - Oprava prosklených stěn" display="/"/>
    <hyperlink ref="A51" location="'02 - Oprava světlíků'!C2" tooltip="02 - Oprava světlíků" display="/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46"/>
  <sheetViews>
    <sheetView showGridLines="0" zoomScale="85" zoomScaleNormal="85" zoomScalePageLayoutView="0" workbookViewId="0" topLeftCell="A1">
      <pane ySplit="1" topLeftCell="A2" activePane="bottomLeft" state="frozen"/>
      <selection pane="topLeft" activeCell="AI33" sqref="AI33"/>
      <selection pane="bottomLeft" activeCell="AI33" sqref="AI33"/>
    </sheetView>
  </sheetViews>
  <sheetFormatPr defaultColWidth="10.5" defaultRowHeight="14.25" customHeight="1"/>
  <cols>
    <col min="1" max="1" width="8.33203125" style="90" customWidth="1"/>
    <col min="2" max="2" width="1.66796875" style="90" customWidth="1"/>
    <col min="3" max="3" width="4.16015625" style="90" customWidth="1"/>
    <col min="4" max="4" width="4.33203125" style="90" customWidth="1"/>
    <col min="5" max="5" width="17.16015625" style="90" customWidth="1"/>
    <col min="6" max="7" width="11.16015625" style="90" customWidth="1"/>
    <col min="8" max="8" width="12.5" style="90" customWidth="1"/>
    <col min="9" max="9" width="7" style="90" customWidth="1"/>
    <col min="10" max="10" width="5.16015625" style="90" customWidth="1"/>
    <col min="11" max="11" width="11.5" style="90" customWidth="1"/>
    <col min="12" max="12" width="12" style="90" customWidth="1"/>
    <col min="13" max="14" width="6" style="90" customWidth="1"/>
    <col min="15" max="15" width="2" style="90" customWidth="1"/>
    <col min="16" max="16" width="12.5" style="90" customWidth="1"/>
    <col min="17" max="17" width="4.16015625" style="90" customWidth="1"/>
    <col min="18" max="18" width="8.16015625" style="90" customWidth="1"/>
    <col min="19" max="19" width="29.66015625" style="90" hidden="1" customWidth="1"/>
    <col min="20" max="20" width="16.33203125" style="90" hidden="1" customWidth="1"/>
    <col min="21" max="21" width="12.33203125" style="90" hidden="1" customWidth="1"/>
    <col min="22" max="22" width="16.33203125" style="90" hidden="1" customWidth="1"/>
    <col min="23" max="23" width="12.16015625" style="90" hidden="1" customWidth="1"/>
    <col min="24" max="24" width="15" style="90" hidden="1" customWidth="1"/>
    <col min="25" max="25" width="11" style="90" hidden="1" customWidth="1"/>
    <col min="26" max="26" width="15" style="90" hidden="1" customWidth="1"/>
    <col min="27" max="27" width="16.33203125" style="90" hidden="1" customWidth="1"/>
    <col min="28" max="28" width="11" style="90" customWidth="1"/>
    <col min="29" max="29" width="15" style="90" customWidth="1"/>
    <col min="30" max="30" width="16.33203125" style="90" customWidth="1"/>
    <col min="31" max="42" width="10.5" style="188" customWidth="1"/>
    <col min="43" max="64" width="10.5" style="90" hidden="1" customWidth="1"/>
    <col min="65" max="16384" width="10.5" style="188" customWidth="1"/>
  </cols>
  <sheetData>
    <row r="1" spans="1:255" s="89" customFormat="1" ht="22.5" customHeight="1">
      <c r="A1" s="5"/>
      <c r="B1" s="2"/>
      <c r="C1" s="2"/>
      <c r="D1" s="3" t="s">
        <v>1</v>
      </c>
      <c r="E1" s="2"/>
      <c r="F1" s="4" t="s">
        <v>360</v>
      </c>
      <c r="G1" s="4"/>
      <c r="H1" s="79" t="s">
        <v>361</v>
      </c>
      <c r="I1" s="79"/>
      <c r="J1" s="79"/>
      <c r="K1" s="79"/>
      <c r="L1" s="4" t="s">
        <v>362</v>
      </c>
      <c r="M1" s="4"/>
      <c r="N1" s="2"/>
      <c r="O1" s="3" t="s">
        <v>78</v>
      </c>
      <c r="P1" s="2"/>
      <c r="Q1" s="2"/>
      <c r="R1" s="4" t="s">
        <v>363</v>
      </c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3:45" s="90" customFormat="1" ht="37.5" customHeight="1">
      <c r="C2" s="91" t="s">
        <v>5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 t="s">
        <v>6</v>
      </c>
      <c r="S2" s="92"/>
      <c r="T2" s="92"/>
      <c r="U2" s="92"/>
      <c r="V2" s="92"/>
      <c r="W2" s="92"/>
      <c r="X2" s="92"/>
      <c r="Y2" s="92"/>
      <c r="Z2" s="92"/>
      <c r="AA2" s="92"/>
      <c r="AB2" s="92"/>
      <c r="AS2" s="90" t="s">
        <v>73</v>
      </c>
    </row>
    <row r="3" spans="2:45" s="90" customFormat="1" ht="7.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AS3" s="90" t="s">
        <v>74</v>
      </c>
    </row>
    <row r="4" spans="2:45" s="90" customFormat="1" ht="37.5" customHeight="1">
      <c r="B4" s="98"/>
      <c r="C4" s="99" t="s">
        <v>79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S4" s="101" t="s">
        <v>11</v>
      </c>
      <c r="AS4" s="90" t="s">
        <v>3</v>
      </c>
    </row>
    <row r="5" s="90" customFormat="1" ht="7.5" customHeight="1">
      <c r="B5" s="98"/>
    </row>
    <row r="6" spans="2:17" s="90" customFormat="1" ht="15.75" customHeight="1">
      <c r="B6" s="98"/>
      <c r="D6" s="108" t="s">
        <v>15</v>
      </c>
      <c r="F6" s="189" t="str">
        <f>'Rekapitulace stavby'!$K$6</f>
        <v> Oprava světlíků a prosklených stěn ústředního skladu (hala Kondor)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2:17" s="94" customFormat="1" ht="18.75" customHeight="1">
      <c r="B7" s="115"/>
      <c r="D7" s="105" t="s">
        <v>80</v>
      </c>
      <c r="F7" s="106" t="s">
        <v>81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2:12" s="94" customFormat="1" ht="14.25" customHeight="1">
      <c r="B8" s="115"/>
      <c r="D8" s="190" t="s">
        <v>527</v>
      </c>
      <c r="E8" s="190"/>
      <c r="F8" s="190" t="s">
        <v>528</v>
      </c>
      <c r="G8" s="190"/>
      <c r="H8" s="190"/>
      <c r="I8" s="190"/>
      <c r="J8" s="190"/>
      <c r="K8" s="190"/>
      <c r="L8" s="190"/>
    </row>
    <row r="9" spans="2:6" s="94" customFormat="1" ht="15" customHeight="1">
      <c r="B9" s="115"/>
      <c r="D9" s="108" t="s">
        <v>82</v>
      </c>
      <c r="F9" s="109"/>
    </row>
    <row r="10" spans="2:16" s="94" customFormat="1" ht="15" customHeight="1">
      <c r="B10" s="115"/>
      <c r="D10" s="108" t="s">
        <v>18</v>
      </c>
      <c r="F10" s="109" t="s">
        <v>19</v>
      </c>
      <c r="M10" s="108" t="s">
        <v>20</v>
      </c>
      <c r="O10" s="191" t="str">
        <f>'Rekapitulace stavby'!$AN$8</f>
        <v>13.06.2019</v>
      </c>
      <c r="P10" s="121"/>
    </row>
    <row r="11" s="94" customFormat="1" ht="7.5" customHeight="1">
      <c r="B11" s="115"/>
    </row>
    <row r="12" spans="2:16" s="94" customFormat="1" ht="15" customHeight="1">
      <c r="B12" s="115"/>
      <c r="D12" s="108" t="s">
        <v>24</v>
      </c>
      <c r="M12" s="108" t="s">
        <v>25</v>
      </c>
      <c r="O12" s="146"/>
      <c r="P12" s="121"/>
    </row>
    <row r="13" spans="2:16" s="94" customFormat="1" ht="18.75" customHeight="1">
      <c r="B13" s="115"/>
      <c r="E13" s="109" t="s">
        <v>26</v>
      </c>
      <c r="M13" s="108" t="s">
        <v>27</v>
      </c>
      <c r="O13" s="146"/>
      <c r="P13" s="121"/>
    </row>
    <row r="14" s="94" customFormat="1" ht="7.5" customHeight="1">
      <c r="B14" s="115"/>
    </row>
    <row r="15" spans="2:16" s="94" customFormat="1" ht="15" customHeight="1">
      <c r="B15" s="115"/>
      <c r="D15" s="108" t="s">
        <v>28</v>
      </c>
      <c r="M15" s="108" t="s">
        <v>25</v>
      </c>
      <c r="O15" s="146" t="str">
        <f>IF('Rekapitulace stavby'!$AN$13="","",'Rekapitulace stavby'!$AN$13)</f>
        <v>Vyplň údaj</v>
      </c>
      <c r="P15" s="121"/>
    </row>
    <row r="16" spans="2:16" s="94" customFormat="1" ht="18.75" customHeight="1">
      <c r="B16" s="115"/>
      <c r="E16" s="109" t="str">
        <f>IF('Rekapitulace stavby'!$E$14="","",'Rekapitulace stavby'!$E$14)</f>
        <v>Vyplň údaj</v>
      </c>
      <c r="M16" s="108" t="s">
        <v>27</v>
      </c>
      <c r="O16" s="146" t="str">
        <f>IF('Rekapitulace stavby'!$AN$14="","",'Rekapitulace stavby'!$AN$14)</f>
        <v>Vyplň údaj</v>
      </c>
      <c r="P16" s="121"/>
    </row>
    <row r="17" s="94" customFormat="1" ht="7.5" customHeight="1">
      <c r="B17" s="115"/>
    </row>
    <row r="18" spans="2:16" s="94" customFormat="1" ht="15" customHeight="1">
      <c r="B18" s="115"/>
      <c r="D18" s="108" t="s">
        <v>30</v>
      </c>
      <c r="M18" s="108" t="s">
        <v>25</v>
      </c>
      <c r="O18" s="146">
        <f>IF('Rekapitulace stavby'!$AN$16="","",'Rekapitulace stavby'!$AN$16)</f>
      </c>
      <c r="P18" s="121"/>
    </row>
    <row r="19" spans="2:16" s="94" customFormat="1" ht="18.75" customHeight="1">
      <c r="B19" s="115"/>
      <c r="E19" s="109" t="s">
        <v>523</v>
      </c>
      <c r="M19" s="108" t="s">
        <v>27</v>
      </c>
      <c r="O19" s="146">
        <f>IF('Rekapitulace stavby'!$AN$17="","",'Rekapitulace stavby'!$AN$17)</f>
      </c>
      <c r="P19" s="121"/>
    </row>
    <row r="20" s="94" customFormat="1" ht="7.5" customHeight="1">
      <c r="B20" s="115"/>
    </row>
    <row r="21" spans="2:4" s="94" customFormat="1" ht="15" customHeight="1">
      <c r="B21" s="115"/>
      <c r="D21" s="108" t="s">
        <v>33</v>
      </c>
    </row>
    <row r="22" spans="2:16" s="193" customFormat="1" ht="15.75" customHeight="1">
      <c r="B22" s="192"/>
      <c r="E22" s="113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</row>
    <row r="23" s="94" customFormat="1" ht="7.5" customHeight="1">
      <c r="B23" s="115"/>
    </row>
    <row r="24" spans="2:16" s="94" customFormat="1" ht="7.5" customHeight="1">
      <c r="B24" s="115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2:16" s="94" customFormat="1" ht="26.25" customHeight="1">
      <c r="B25" s="115"/>
      <c r="D25" s="195" t="s">
        <v>526</v>
      </c>
      <c r="M25" s="163">
        <f>ROUNDUP($N$78,2)</f>
        <v>0</v>
      </c>
      <c r="N25" s="121"/>
      <c r="O25" s="121"/>
      <c r="P25" s="121"/>
    </row>
    <row r="26" spans="2:16" s="94" customFormat="1" ht="7.5" customHeight="1">
      <c r="B26" s="115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</row>
    <row r="27" spans="2:16" s="94" customFormat="1" ht="15" customHeight="1">
      <c r="B27" s="115"/>
      <c r="D27" s="123"/>
      <c r="E27" s="123"/>
      <c r="F27" s="196"/>
      <c r="G27" s="197"/>
      <c r="H27" s="198"/>
      <c r="I27" s="121"/>
      <c r="J27" s="121"/>
      <c r="M27" s="198"/>
      <c r="N27" s="121"/>
      <c r="O27" s="121"/>
      <c r="P27" s="121"/>
    </row>
    <row r="28" spans="2:16" s="94" customFormat="1" ht="15" customHeight="1">
      <c r="B28" s="115"/>
      <c r="E28" s="123"/>
      <c r="F28" s="196"/>
      <c r="G28" s="197"/>
      <c r="H28" s="198"/>
      <c r="I28" s="121"/>
      <c r="J28" s="121"/>
      <c r="M28" s="198"/>
      <c r="N28" s="121"/>
      <c r="O28" s="121"/>
      <c r="P28" s="121"/>
    </row>
    <row r="29" spans="2:16" s="94" customFormat="1" ht="15" customHeight="1" hidden="1">
      <c r="B29" s="115"/>
      <c r="E29" s="123" t="s">
        <v>39</v>
      </c>
      <c r="F29" s="196">
        <v>0.21</v>
      </c>
      <c r="G29" s="197" t="s">
        <v>37</v>
      </c>
      <c r="H29" s="198">
        <f>SUM($BF$78:$BF$145)</f>
        <v>0</v>
      </c>
      <c r="I29" s="121"/>
      <c r="J29" s="121"/>
      <c r="M29" s="198">
        <v>0</v>
      </c>
      <c r="N29" s="121"/>
      <c r="O29" s="121"/>
      <c r="P29" s="121"/>
    </row>
    <row r="30" spans="2:16" s="94" customFormat="1" ht="15" customHeight="1" hidden="1">
      <c r="B30" s="115"/>
      <c r="E30" s="123" t="s">
        <v>40</v>
      </c>
      <c r="F30" s="196">
        <v>0.15</v>
      </c>
      <c r="G30" s="197" t="s">
        <v>37</v>
      </c>
      <c r="H30" s="198">
        <f>SUM($BG$78:$BG$145)</f>
        <v>0</v>
      </c>
      <c r="I30" s="121"/>
      <c r="J30" s="121"/>
      <c r="M30" s="198">
        <v>0</v>
      </c>
      <c r="N30" s="121"/>
      <c r="O30" s="121"/>
      <c r="P30" s="121"/>
    </row>
    <row r="31" spans="2:16" s="94" customFormat="1" ht="15" customHeight="1" hidden="1">
      <c r="B31" s="115"/>
      <c r="E31" s="123" t="s">
        <v>41</v>
      </c>
      <c r="F31" s="196">
        <v>0</v>
      </c>
      <c r="G31" s="197" t="s">
        <v>37</v>
      </c>
      <c r="H31" s="198">
        <f>SUM($BH$78:$BH$145)</f>
        <v>0</v>
      </c>
      <c r="I31" s="121"/>
      <c r="J31" s="121"/>
      <c r="M31" s="198">
        <v>0</v>
      </c>
      <c r="N31" s="121"/>
      <c r="O31" s="121"/>
      <c r="P31" s="121"/>
    </row>
    <row r="32" s="94" customFormat="1" ht="7.5" customHeight="1">
      <c r="B32" s="115"/>
    </row>
    <row r="33" spans="2:17" s="94" customFormat="1" ht="26.25" customHeight="1">
      <c r="B33" s="115"/>
      <c r="C33" s="129"/>
      <c r="D33" s="130" t="s">
        <v>526</v>
      </c>
      <c r="E33" s="131"/>
      <c r="F33" s="131"/>
      <c r="G33" s="199" t="s">
        <v>43</v>
      </c>
      <c r="H33" s="132" t="s">
        <v>44</v>
      </c>
      <c r="I33" s="131"/>
      <c r="J33" s="131"/>
      <c r="K33" s="131"/>
      <c r="L33" s="135">
        <f>ROUNDUP(SUM($M$25:$M$31),2)</f>
        <v>0</v>
      </c>
      <c r="M33" s="134"/>
      <c r="N33" s="134"/>
      <c r="O33" s="134"/>
      <c r="P33" s="136"/>
      <c r="Q33" s="129"/>
    </row>
    <row r="34" spans="2:17" s="94" customFormat="1" ht="15" customHeight="1"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</row>
    <row r="38" spans="2:17" s="94" customFormat="1" ht="7.5" customHeight="1">
      <c r="B38" s="141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</row>
    <row r="39" spans="2:17" s="94" customFormat="1" ht="37.5" customHeight="1">
      <c r="B39" s="115"/>
      <c r="C39" s="99" t="s">
        <v>83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</row>
    <row r="40" s="94" customFormat="1" ht="7.5" customHeight="1">
      <c r="B40" s="115"/>
    </row>
    <row r="41" spans="2:17" s="94" customFormat="1" ht="15" customHeight="1">
      <c r="B41" s="115"/>
      <c r="C41" s="108" t="s">
        <v>15</v>
      </c>
      <c r="F41" s="189" t="str">
        <f>$F$6</f>
        <v> Oprava světlíků a prosklených stěn ústředního skladu (hala Kondor)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2:17" s="94" customFormat="1" ht="15" customHeight="1">
      <c r="B42" s="115"/>
      <c r="C42" s="105" t="s">
        <v>80</v>
      </c>
      <c r="F42" s="106" t="str">
        <f>$F$7</f>
        <v>01 - Oprava prosklených stěn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</row>
    <row r="43" s="94" customFormat="1" ht="7.5" customHeight="1">
      <c r="B43" s="115"/>
    </row>
    <row r="44" spans="2:16" s="94" customFormat="1" ht="18.75" customHeight="1">
      <c r="B44" s="115"/>
      <c r="C44" s="108" t="s">
        <v>18</v>
      </c>
      <c r="F44" s="109" t="str">
        <f>$F$10</f>
        <v>areál střediska DÚK - lokalita Herkules</v>
      </c>
      <c r="K44" s="108" t="s">
        <v>20</v>
      </c>
      <c r="M44" s="191" t="str">
        <f>IF($O$10="","",$O$10)</f>
        <v>13.06.2019</v>
      </c>
      <c r="N44" s="121"/>
      <c r="O44" s="121"/>
      <c r="P44" s="121"/>
    </row>
    <row r="45" s="94" customFormat="1" ht="7.5" customHeight="1">
      <c r="B45" s="115"/>
    </row>
    <row r="46" spans="2:17" s="94" customFormat="1" ht="15.75" customHeight="1">
      <c r="B46" s="115"/>
      <c r="C46" s="108" t="s">
        <v>24</v>
      </c>
      <c r="F46" s="109" t="str">
        <f>$E$13</f>
        <v>Palivový kombinát Ústí s.p.</v>
      </c>
      <c r="K46" s="108" t="s">
        <v>30</v>
      </c>
      <c r="M46" s="146" t="str">
        <f>$E$19</f>
        <v>Ing. Slonek</v>
      </c>
      <c r="N46" s="121"/>
      <c r="O46" s="121"/>
      <c r="P46" s="121"/>
      <c r="Q46" s="121"/>
    </row>
    <row r="47" spans="2:6" s="94" customFormat="1" ht="15" customHeight="1">
      <c r="B47" s="115"/>
      <c r="C47" s="108" t="s">
        <v>28</v>
      </c>
      <c r="F47" s="109" t="str">
        <f>IF($E$16="","",$E$16)</f>
        <v>Vyplň údaj</v>
      </c>
    </row>
    <row r="48" s="94" customFormat="1" ht="11.25" customHeight="1">
      <c r="B48" s="115"/>
    </row>
    <row r="49" spans="2:17" s="94" customFormat="1" ht="30" customHeight="1">
      <c r="B49" s="115"/>
      <c r="C49" s="200" t="s">
        <v>84</v>
      </c>
      <c r="D49" s="201"/>
      <c r="E49" s="201"/>
      <c r="F49" s="201"/>
      <c r="G49" s="201"/>
      <c r="H49" s="129"/>
      <c r="I49" s="129"/>
      <c r="J49" s="129"/>
      <c r="K49" s="129"/>
      <c r="L49" s="129"/>
      <c r="M49" s="129"/>
      <c r="N49" s="200" t="s">
        <v>85</v>
      </c>
      <c r="O49" s="201"/>
      <c r="P49" s="201"/>
      <c r="Q49" s="201"/>
    </row>
    <row r="50" s="94" customFormat="1" ht="11.25" customHeight="1">
      <c r="B50" s="115"/>
    </row>
    <row r="51" spans="2:46" s="94" customFormat="1" ht="30" customHeight="1">
      <c r="B51" s="115"/>
      <c r="C51" s="162" t="s">
        <v>86</v>
      </c>
      <c r="N51" s="163">
        <f>ROUNDUP($N$78,2)</f>
        <v>0</v>
      </c>
      <c r="O51" s="121"/>
      <c r="P51" s="121"/>
      <c r="Q51" s="121"/>
      <c r="AT51" s="94" t="s">
        <v>87</v>
      </c>
    </row>
    <row r="52" spans="2:17" s="170" customFormat="1" ht="25.5" customHeight="1">
      <c r="B52" s="202"/>
      <c r="D52" s="203" t="s">
        <v>88</v>
      </c>
      <c r="N52" s="204">
        <f>ROUNDUP($N$79,2)</f>
        <v>0</v>
      </c>
      <c r="O52" s="205"/>
      <c r="P52" s="205"/>
      <c r="Q52" s="205"/>
    </row>
    <row r="53" spans="2:17" s="206" customFormat="1" ht="21" customHeight="1">
      <c r="B53" s="207"/>
      <c r="D53" s="208" t="s">
        <v>89</v>
      </c>
      <c r="N53" s="209">
        <f>ROUNDUP($N$80,2)</f>
        <v>0</v>
      </c>
      <c r="O53" s="205"/>
      <c r="P53" s="205"/>
      <c r="Q53" s="205"/>
    </row>
    <row r="54" spans="2:17" s="206" customFormat="1" ht="21" customHeight="1">
      <c r="B54" s="207"/>
      <c r="D54" s="208" t="s">
        <v>90</v>
      </c>
      <c r="N54" s="209">
        <f>ROUNDUP($N$84,2)</f>
        <v>0</v>
      </c>
      <c r="O54" s="205"/>
      <c r="P54" s="205"/>
      <c r="Q54" s="205"/>
    </row>
    <row r="55" spans="2:17" s="206" customFormat="1" ht="15.75" customHeight="1">
      <c r="B55" s="207"/>
      <c r="D55" s="208" t="s">
        <v>91</v>
      </c>
      <c r="N55" s="209">
        <f>ROUNDUP($N$93,2)</f>
        <v>0</v>
      </c>
      <c r="O55" s="205"/>
      <c r="P55" s="205"/>
      <c r="Q55" s="205"/>
    </row>
    <row r="56" spans="2:17" s="170" customFormat="1" ht="25.5" customHeight="1">
      <c r="B56" s="202"/>
      <c r="D56" s="203" t="s">
        <v>92</v>
      </c>
      <c r="N56" s="204">
        <f>ROUNDUP($N$101,2)</f>
        <v>0</v>
      </c>
      <c r="O56" s="205"/>
      <c r="P56" s="205"/>
      <c r="Q56" s="205"/>
    </row>
    <row r="57" spans="2:17" s="206" customFormat="1" ht="21" customHeight="1">
      <c r="B57" s="207"/>
      <c r="D57" s="208" t="s">
        <v>93</v>
      </c>
      <c r="N57" s="209">
        <f>ROUNDUP($N$102,2)</f>
        <v>0</v>
      </c>
      <c r="O57" s="205"/>
      <c r="P57" s="205"/>
      <c r="Q57" s="205"/>
    </row>
    <row r="58" spans="2:17" s="206" customFormat="1" ht="21" customHeight="1">
      <c r="B58" s="207"/>
      <c r="D58" s="208" t="s">
        <v>94</v>
      </c>
      <c r="N58" s="209">
        <f>ROUNDUP($N$124,2)</f>
        <v>0</v>
      </c>
      <c r="O58" s="205"/>
      <c r="P58" s="205"/>
      <c r="Q58" s="205"/>
    </row>
    <row r="59" spans="2:17" s="206" customFormat="1" ht="21" customHeight="1">
      <c r="B59" s="207"/>
      <c r="D59" s="208" t="s">
        <v>95</v>
      </c>
      <c r="N59" s="209">
        <f>ROUNDUP($N$131,2)</f>
        <v>0</v>
      </c>
      <c r="O59" s="205"/>
      <c r="P59" s="205"/>
      <c r="Q59" s="205"/>
    </row>
    <row r="60" spans="2:17" s="206" customFormat="1" ht="21" customHeight="1">
      <c r="B60" s="207"/>
      <c r="D60" s="208" t="s">
        <v>96</v>
      </c>
      <c r="N60" s="209">
        <f>ROUNDUP($N$136,2)</f>
        <v>0</v>
      </c>
      <c r="O60" s="205"/>
      <c r="P60" s="205"/>
      <c r="Q60" s="205"/>
    </row>
    <row r="61" s="94" customFormat="1" ht="22.5" customHeight="1">
      <c r="B61" s="115"/>
    </row>
    <row r="62" spans="2:17" s="94" customFormat="1" ht="7.5" customHeight="1"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</row>
    <row r="66" spans="2:18" s="94" customFormat="1" ht="7.5" customHeight="1">
      <c r="B66" s="141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15"/>
    </row>
    <row r="67" spans="2:18" s="94" customFormat="1" ht="37.5" customHeight="1">
      <c r="B67" s="115"/>
      <c r="C67" s="99" t="s">
        <v>97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15"/>
    </row>
    <row r="68" spans="2:18" s="94" customFormat="1" ht="7.5" customHeight="1">
      <c r="B68" s="115"/>
      <c r="R68" s="115"/>
    </row>
    <row r="69" spans="2:18" s="94" customFormat="1" ht="15" customHeight="1">
      <c r="B69" s="115"/>
      <c r="C69" s="108" t="s">
        <v>15</v>
      </c>
      <c r="F69" s="189" t="str">
        <f>$F$6</f>
        <v> Oprava světlíků a prosklených stěn ústředního skladu (hala Kondor)</v>
      </c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15"/>
    </row>
    <row r="70" spans="2:18" s="94" customFormat="1" ht="15" customHeight="1">
      <c r="B70" s="115"/>
      <c r="C70" s="105" t="s">
        <v>80</v>
      </c>
      <c r="F70" s="106" t="str">
        <f>$F$7</f>
        <v>01 - Oprava prosklených stěn</v>
      </c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15"/>
    </row>
    <row r="71" spans="2:18" s="94" customFormat="1" ht="7.5" customHeight="1">
      <c r="B71" s="115"/>
      <c r="R71" s="115"/>
    </row>
    <row r="72" spans="2:18" s="94" customFormat="1" ht="18.75" customHeight="1">
      <c r="B72" s="115"/>
      <c r="C72" s="108" t="s">
        <v>18</v>
      </c>
      <c r="F72" s="109" t="str">
        <f>$F$10</f>
        <v>areál střediska DÚK - lokalita Herkules</v>
      </c>
      <c r="K72" s="108" t="s">
        <v>20</v>
      </c>
      <c r="M72" s="191" t="str">
        <f>IF($O$10="","",$O$10)</f>
        <v>13.06.2019</v>
      </c>
      <c r="N72" s="121"/>
      <c r="O72" s="121"/>
      <c r="P72" s="121"/>
      <c r="R72" s="115"/>
    </row>
    <row r="73" spans="2:18" s="94" customFormat="1" ht="7.5" customHeight="1">
      <c r="B73" s="115"/>
      <c r="R73" s="115"/>
    </row>
    <row r="74" spans="2:18" s="94" customFormat="1" ht="15.75" customHeight="1">
      <c r="B74" s="115"/>
      <c r="C74" s="108" t="s">
        <v>24</v>
      </c>
      <c r="F74" s="109" t="str">
        <f>$E$13</f>
        <v>Palivový kombinát Ústí s.p.</v>
      </c>
      <c r="K74" s="108" t="s">
        <v>30</v>
      </c>
      <c r="M74" s="146" t="str">
        <f>$E$19</f>
        <v>Ing. Slonek</v>
      </c>
      <c r="N74" s="121"/>
      <c r="O74" s="121"/>
      <c r="P74" s="121"/>
      <c r="Q74" s="121"/>
      <c r="R74" s="115"/>
    </row>
    <row r="75" spans="2:18" s="94" customFormat="1" ht="15" customHeight="1">
      <c r="B75" s="115"/>
      <c r="C75" s="108" t="s">
        <v>28</v>
      </c>
      <c r="F75" s="109" t="str">
        <f>IF($E$16="","",$E$16)</f>
        <v>Vyplň údaj</v>
      </c>
      <c r="R75" s="115"/>
    </row>
    <row r="76" spans="2:18" s="94" customFormat="1" ht="11.25" customHeight="1">
      <c r="B76" s="115"/>
      <c r="R76" s="115"/>
    </row>
    <row r="77" spans="2:26" s="210" customFormat="1" ht="30" customHeight="1">
      <c r="B77" s="211"/>
      <c r="C77" s="212" t="s">
        <v>98</v>
      </c>
      <c r="D77" s="213" t="s">
        <v>51</v>
      </c>
      <c r="E77" s="213" t="s">
        <v>47</v>
      </c>
      <c r="F77" s="214" t="s">
        <v>99</v>
      </c>
      <c r="G77" s="215"/>
      <c r="H77" s="215"/>
      <c r="I77" s="215"/>
      <c r="J77" s="213" t="s">
        <v>100</v>
      </c>
      <c r="K77" s="213" t="s">
        <v>101</v>
      </c>
      <c r="L77" s="214" t="s">
        <v>102</v>
      </c>
      <c r="M77" s="215"/>
      <c r="N77" s="214" t="s">
        <v>103</v>
      </c>
      <c r="O77" s="215"/>
      <c r="P77" s="215"/>
      <c r="Q77" s="215"/>
      <c r="R77" s="211"/>
      <c r="S77" s="157" t="s">
        <v>105</v>
      </c>
      <c r="T77" s="158" t="s">
        <v>35</v>
      </c>
      <c r="U77" s="158" t="s">
        <v>106</v>
      </c>
      <c r="V77" s="158" t="s">
        <v>107</v>
      </c>
      <c r="W77" s="158" t="s">
        <v>108</v>
      </c>
      <c r="X77" s="158" t="s">
        <v>109</v>
      </c>
      <c r="Y77" s="158" t="s">
        <v>110</v>
      </c>
      <c r="Z77" s="159" t="s">
        <v>111</v>
      </c>
    </row>
    <row r="78" spans="2:62" s="94" customFormat="1" ht="30" customHeight="1">
      <c r="B78" s="115"/>
      <c r="C78" s="162" t="s">
        <v>86</v>
      </c>
      <c r="N78" s="216">
        <f>$BJ$78</f>
        <v>0</v>
      </c>
      <c r="O78" s="121"/>
      <c r="P78" s="121"/>
      <c r="Q78" s="121"/>
      <c r="R78" s="115"/>
      <c r="S78" s="161"/>
      <c r="T78" s="149"/>
      <c r="U78" s="149"/>
      <c r="V78" s="217">
        <f>$V$79+$V$101</f>
        <v>0</v>
      </c>
      <c r="W78" s="149"/>
      <c r="X78" s="217">
        <f>$X$79+$X$101</f>
        <v>1.15668768</v>
      </c>
      <c r="Y78" s="149"/>
      <c r="Z78" s="218">
        <f>$Z$79+$Z$101</f>
        <v>3.5160595</v>
      </c>
      <c r="AS78" s="94" t="s">
        <v>65</v>
      </c>
      <c r="AT78" s="94" t="s">
        <v>87</v>
      </c>
      <c r="BJ78" s="219">
        <f>$BJ$79+$BJ$101</f>
        <v>0</v>
      </c>
    </row>
    <row r="79" spans="2:62" s="220" customFormat="1" ht="37.5" customHeight="1">
      <c r="B79" s="221"/>
      <c r="D79" s="222" t="s">
        <v>88</v>
      </c>
      <c r="N79" s="223">
        <f>$BJ$79</f>
        <v>0</v>
      </c>
      <c r="O79" s="224"/>
      <c r="P79" s="224"/>
      <c r="Q79" s="224"/>
      <c r="R79" s="221"/>
      <c r="S79" s="225"/>
      <c r="V79" s="226">
        <f>$V$80+$V$84</f>
        <v>0</v>
      </c>
      <c r="X79" s="226">
        <f>$X$80+$X$84</f>
        <v>0.0068639999999999994</v>
      </c>
      <c r="Z79" s="227">
        <f>$Z$80+$Z$84</f>
        <v>0</v>
      </c>
      <c r="AQ79" s="228" t="s">
        <v>17</v>
      </c>
      <c r="AS79" s="228" t="s">
        <v>65</v>
      </c>
      <c r="AT79" s="228" t="s">
        <v>66</v>
      </c>
      <c r="AX79" s="228" t="s">
        <v>112</v>
      </c>
      <c r="BJ79" s="229">
        <f>$BJ$80+$BJ$84</f>
        <v>0</v>
      </c>
    </row>
    <row r="80" spans="2:62" s="220" customFormat="1" ht="21" customHeight="1">
      <c r="B80" s="221"/>
      <c r="D80" s="230" t="s">
        <v>89</v>
      </c>
      <c r="N80" s="231">
        <f>$BJ$80</f>
        <v>0</v>
      </c>
      <c r="O80" s="224"/>
      <c r="P80" s="224"/>
      <c r="Q80" s="224"/>
      <c r="R80" s="221"/>
      <c r="S80" s="225"/>
      <c r="V80" s="226">
        <f>SUM($V$81:$V$83)</f>
        <v>0</v>
      </c>
      <c r="X80" s="226">
        <f>SUM($X$81:$X$83)</f>
        <v>0</v>
      </c>
      <c r="Z80" s="227">
        <f>SUM($Z$81:$Z$83)</f>
        <v>0</v>
      </c>
      <c r="AQ80" s="228" t="s">
        <v>17</v>
      </c>
      <c r="AS80" s="228" t="s">
        <v>65</v>
      </c>
      <c r="AT80" s="228" t="s">
        <v>17</v>
      </c>
      <c r="AX80" s="228" t="s">
        <v>112</v>
      </c>
      <c r="BJ80" s="229">
        <f>SUM($BJ$81:$BJ$83)</f>
        <v>0</v>
      </c>
    </row>
    <row r="81" spans="2:64" s="94" customFormat="1" ht="27" customHeight="1">
      <c r="B81" s="115"/>
      <c r="C81" s="232" t="s">
        <v>17</v>
      </c>
      <c r="D81" s="232" t="s">
        <v>113</v>
      </c>
      <c r="E81" s="233" t="s">
        <v>114</v>
      </c>
      <c r="F81" s="234" t="s">
        <v>115</v>
      </c>
      <c r="G81" s="235"/>
      <c r="H81" s="235"/>
      <c r="I81" s="235"/>
      <c r="J81" s="236" t="s">
        <v>116</v>
      </c>
      <c r="K81" s="237">
        <v>195</v>
      </c>
      <c r="L81" s="238"/>
      <c r="M81" s="235"/>
      <c r="N81" s="239">
        <f>ROUND($L$81*$K$81,2)</f>
        <v>0</v>
      </c>
      <c r="O81" s="235"/>
      <c r="P81" s="235"/>
      <c r="Q81" s="235"/>
      <c r="R81" s="115"/>
      <c r="S81" s="240"/>
      <c r="T81" s="241" t="s">
        <v>36</v>
      </c>
      <c r="W81" s="242">
        <v>0</v>
      </c>
      <c r="X81" s="242">
        <f>$W$81*$K$81</f>
        <v>0</v>
      </c>
      <c r="Y81" s="242">
        <v>0</v>
      </c>
      <c r="Z81" s="243">
        <f>$Y$81*$K$81</f>
        <v>0</v>
      </c>
      <c r="AQ81" s="193" t="s">
        <v>117</v>
      </c>
      <c r="AS81" s="193" t="s">
        <v>113</v>
      </c>
      <c r="AT81" s="193" t="s">
        <v>74</v>
      </c>
      <c r="AX81" s="94" t="s">
        <v>112</v>
      </c>
      <c r="BD81" s="244">
        <f>IF($T$81="základní",$N$81,0)</f>
        <v>0</v>
      </c>
      <c r="BE81" s="244">
        <f>IF($T$81="snížená",$N$81,0)</f>
        <v>0</v>
      </c>
      <c r="BF81" s="244">
        <f>IF($T$81="zákl. přenesená",$N$81,0)</f>
        <v>0</v>
      </c>
      <c r="BG81" s="244">
        <f>IF($T$81="sníž. přenesená",$N$81,0)</f>
        <v>0</v>
      </c>
      <c r="BH81" s="244">
        <f>IF($T$81="nulová",$N$81,0)</f>
        <v>0</v>
      </c>
      <c r="BI81" s="193" t="s">
        <v>17</v>
      </c>
      <c r="BJ81" s="244">
        <f>ROUND($L$81*$K$81,2)</f>
        <v>0</v>
      </c>
      <c r="BK81" s="193" t="s">
        <v>117</v>
      </c>
      <c r="BL81" s="193" t="s">
        <v>118</v>
      </c>
    </row>
    <row r="82" spans="2:50" s="94" customFormat="1" ht="15.75" customHeight="1">
      <c r="B82" s="245"/>
      <c r="E82" s="246"/>
      <c r="F82" s="247" t="s">
        <v>119</v>
      </c>
      <c r="G82" s="248"/>
      <c r="H82" s="248"/>
      <c r="I82" s="248"/>
      <c r="K82" s="249">
        <v>195</v>
      </c>
      <c r="R82" s="245"/>
      <c r="S82" s="250"/>
      <c r="Z82" s="251"/>
      <c r="AS82" s="252" t="s">
        <v>120</v>
      </c>
      <c r="AT82" s="252" t="s">
        <v>74</v>
      </c>
      <c r="AU82" s="252" t="s">
        <v>74</v>
      </c>
      <c r="AV82" s="252" t="s">
        <v>87</v>
      </c>
      <c r="AW82" s="252" t="s">
        <v>17</v>
      </c>
      <c r="AX82" s="252" t="s">
        <v>112</v>
      </c>
    </row>
    <row r="83" spans="2:64" s="94" customFormat="1" ht="27" customHeight="1">
      <c r="B83" s="115"/>
      <c r="C83" s="232" t="s">
        <v>74</v>
      </c>
      <c r="D83" s="232" t="s">
        <v>113</v>
      </c>
      <c r="E83" s="233" t="s">
        <v>121</v>
      </c>
      <c r="F83" s="234" t="s">
        <v>122</v>
      </c>
      <c r="G83" s="235"/>
      <c r="H83" s="235"/>
      <c r="I83" s="235"/>
      <c r="J83" s="236" t="s">
        <v>123</v>
      </c>
      <c r="K83" s="237">
        <v>1.365</v>
      </c>
      <c r="L83" s="238"/>
      <c r="M83" s="235"/>
      <c r="N83" s="239">
        <f>ROUND($L$83*$K$83,2)</f>
        <v>0</v>
      </c>
      <c r="O83" s="235"/>
      <c r="P83" s="235"/>
      <c r="Q83" s="235"/>
      <c r="R83" s="115"/>
      <c r="S83" s="240"/>
      <c r="T83" s="241" t="s">
        <v>36</v>
      </c>
      <c r="W83" s="242">
        <v>0</v>
      </c>
      <c r="X83" s="242">
        <f>$W$83*$K$83</f>
        <v>0</v>
      </c>
      <c r="Y83" s="242">
        <v>0</v>
      </c>
      <c r="Z83" s="243">
        <f>$Y$83*$K$83</f>
        <v>0</v>
      </c>
      <c r="AQ83" s="193" t="s">
        <v>117</v>
      </c>
      <c r="AS83" s="193" t="s">
        <v>113</v>
      </c>
      <c r="AT83" s="193" t="s">
        <v>74</v>
      </c>
      <c r="AX83" s="94" t="s">
        <v>112</v>
      </c>
      <c r="BD83" s="244">
        <f>IF($T$83="základní",$N$83,0)</f>
        <v>0</v>
      </c>
      <c r="BE83" s="244">
        <f>IF($T$83="snížená",$N$83,0)</f>
        <v>0</v>
      </c>
      <c r="BF83" s="244">
        <f>IF($T$83="zákl. přenesená",$N$83,0)</f>
        <v>0</v>
      </c>
      <c r="BG83" s="244">
        <f>IF($T$83="sníž. přenesená",$N$83,0)</f>
        <v>0</v>
      </c>
      <c r="BH83" s="244">
        <f>IF($T$83="nulová",$N$83,0)</f>
        <v>0</v>
      </c>
      <c r="BI83" s="193" t="s">
        <v>17</v>
      </c>
      <c r="BJ83" s="244">
        <f>ROUND($L$83*$K$83,2)</f>
        <v>0</v>
      </c>
      <c r="BK83" s="193" t="s">
        <v>117</v>
      </c>
      <c r="BL83" s="193" t="s">
        <v>124</v>
      </c>
    </row>
    <row r="84" spans="2:62" s="220" customFormat="1" ht="30.75" customHeight="1">
      <c r="B84" s="221"/>
      <c r="D84" s="230" t="s">
        <v>90</v>
      </c>
      <c r="N84" s="231">
        <f>$BJ$84</f>
        <v>0</v>
      </c>
      <c r="O84" s="224"/>
      <c r="P84" s="224"/>
      <c r="Q84" s="224"/>
      <c r="R84" s="221"/>
      <c r="S84" s="225"/>
      <c r="V84" s="226">
        <f>$V$85+SUM($V$86:$V$93)</f>
        <v>0</v>
      </c>
      <c r="X84" s="226">
        <f>$X$85+SUM($X$86:$X$93)</f>
        <v>0.0068639999999999994</v>
      </c>
      <c r="Z84" s="227">
        <f>$Z$85+SUM($Z$86:$Z$93)</f>
        <v>0</v>
      </c>
      <c r="AQ84" s="228" t="s">
        <v>17</v>
      </c>
      <c r="AS84" s="228" t="s">
        <v>65</v>
      </c>
      <c r="AT84" s="228" t="s">
        <v>17</v>
      </c>
      <c r="AX84" s="228" t="s">
        <v>112</v>
      </c>
      <c r="BJ84" s="229">
        <f>$BJ$85+SUM($BJ$86:$BJ$93)</f>
        <v>0</v>
      </c>
    </row>
    <row r="85" spans="2:64" s="94" customFormat="1" ht="27" customHeight="1">
      <c r="B85" s="115"/>
      <c r="C85" s="236" t="s">
        <v>125</v>
      </c>
      <c r="D85" s="236" t="s">
        <v>113</v>
      </c>
      <c r="E85" s="233" t="s">
        <v>126</v>
      </c>
      <c r="F85" s="234" t="s">
        <v>127</v>
      </c>
      <c r="G85" s="235"/>
      <c r="H85" s="235"/>
      <c r="I85" s="235"/>
      <c r="J85" s="236" t="s">
        <v>116</v>
      </c>
      <c r="K85" s="237">
        <v>630</v>
      </c>
      <c r="L85" s="238"/>
      <c r="M85" s="235"/>
      <c r="N85" s="239">
        <f>ROUND($L$85*$K$85,2)</f>
        <v>0</v>
      </c>
      <c r="O85" s="235"/>
      <c r="P85" s="235"/>
      <c r="Q85" s="235"/>
      <c r="R85" s="115"/>
      <c r="S85" s="240"/>
      <c r="T85" s="241" t="s">
        <v>36</v>
      </c>
      <c r="W85" s="242">
        <v>0</v>
      </c>
      <c r="X85" s="242">
        <f>$W$85*$K$85</f>
        <v>0</v>
      </c>
      <c r="Y85" s="242">
        <v>0</v>
      </c>
      <c r="Z85" s="243">
        <f>$Y$85*$K$85</f>
        <v>0</v>
      </c>
      <c r="AQ85" s="193" t="s">
        <v>117</v>
      </c>
      <c r="AS85" s="193" t="s">
        <v>113</v>
      </c>
      <c r="AT85" s="193" t="s">
        <v>74</v>
      </c>
      <c r="AX85" s="193" t="s">
        <v>112</v>
      </c>
      <c r="BD85" s="244">
        <f>IF($T$85="základní",$N$85,0)</f>
        <v>0</v>
      </c>
      <c r="BE85" s="244">
        <f>IF($T$85="snížená",$N$85,0)</f>
        <v>0</v>
      </c>
      <c r="BF85" s="244">
        <f>IF($T$85="zákl. přenesená",$N$85,0)</f>
        <v>0</v>
      </c>
      <c r="BG85" s="244">
        <f>IF($T$85="sníž. přenesená",$N$85,0)</f>
        <v>0</v>
      </c>
      <c r="BH85" s="244">
        <f>IF($T$85="nulová",$N$85,0)</f>
        <v>0</v>
      </c>
      <c r="BI85" s="193" t="s">
        <v>17</v>
      </c>
      <c r="BJ85" s="244">
        <f>ROUND($L$85*$K$85,2)</f>
        <v>0</v>
      </c>
      <c r="BK85" s="193" t="s">
        <v>117</v>
      </c>
      <c r="BL85" s="193" t="s">
        <v>128</v>
      </c>
    </row>
    <row r="86" spans="2:50" s="94" customFormat="1" ht="15.75" customHeight="1">
      <c r="B86" s="245"/>
      <c r="E86" s="246"/>
      <c r="F86" s="247" t="s">
        <v>129</v>
      </c>
      <c r="G86" s="248"/>
      <c r="H86" s="248"/>
      <c r="I86" s="248"/>
      <c r="K86" s="249">
        <v>630</v>
      </c>
      <c r="R86" s="245"/>
      <c r="S86" s="250"/>
      <c r="Z86" s="251"/>
      <c r="AS86" s="252" t="s">
        <v>120</v>
      </c>
      <c r="AT86" s="252" t="s">
        <v>74</v>
      </c>
      <c r="AU86" s="252" t="s">
        <v>74</v>
      </c>
      <c r="AV86" s="252" t="s">
        <v>87</v>
      </c>
      <c r="AW86" s="252" t="s">
        <v>17</v>
      </c>
      <c r="AX86" s="252" t="s">
        <v>112</v>
      </c>
    </row>
    <row r="87" spans="2:64" s="94" customFormat="1" ht="27" customHeight="1">
      <c r="B87" s="115"/>
      <c r="C87" s="232" t="s">
        <v>117</v>
      </c>
      <c r="D87" s="232" t="s">
        <v>113</v>
      </c>
      <c r="E87" s="233" t="s">
        <v>130</v>
      </c>
      <c r="F87" s="234" t="s">
        <v>131</v>
      </c>
      <c r="G87" s="235"/>
      <c r="H87" s="235"/>
      <c r="I87" s="235"/>
      <c r="J87" s="236" t="s">
        <v>116</v>
      </c>
      <c r="K87" s="237">
        <v>7560</v>
      </c>
      <c r="L87" s="238"/>
      <c r="M87" s="235"/>
      <c r="N87" s="239">
        <f>ROUND($L$87*$K$87,2)</f>
        <v>0</v>
      </c>
      <c r="O87" s="235"/>
      <c r="P87" s="235"/>
      <c r="Q87" s="235"/>
      <c r="R87" s="115"/>
      <c r="S87" s="240"/>
      <c r="T87" s="241" t="s">
        <v>36</v>
      </c>
      <c r="W87" s="242">
        <v>0</v>
      </c>
      <c r="X87" s="242">
        <f>$W$87*$K$87</f>
        <v>0</v>
      </c>
      <c r="Y87" s="242">
        <v>0</v>
      </c>
      <c r="Z87" s="243">
        <f>$Y$87*$K$87</f>
        <v>0</v>
      </c>
      <c r="AQ87" s="193" t="s">
        <v>117</v>
      </c>
      <c r="AS87" s="193" t="s">
        <v>113</v>
      </c>
      <c r="AT87" s="193" t="s">
        <v>74</v>
      </c>
      <c r="AX87" s="94" t="s">
        <v>112</v>
      </c>
      <c r="BD87" s="244">
        <f>IF($T$87="základní",$N$87,0)</f>
        <v>0</v>
      </c>
      <c r="BE87" s="244">
        <f>IF($T$87="snížená",$N$87,0)</f>
        <v>0</v>
      </c>
      <c r="BF87" s="244">
        <f>IF($T$87="zákl. přenesená",$N$87,0)</f>
        <v>0</v>
      </c>
      <c r="BG87" s="244">
        <f>IF($T$87="sníž. přenesená",$N$87,0)</f>
        <v>0</v>
      </c>
      <c r="BH87" s="244">
        <f>IF($T$87="nulová",$N$87,0)</f>
        <v>0</v>
      </c>
      <c r="BI87" s="193" t="s">
        <v>17</v>
      </c>
      <c r="BJ87" s="244">
        <f>ROUND($L$87*$K$87,2)</f>
        <v>0</v>
      </c>
      <c r="BK87" s="193" t="s">
        <v>117</v>
      </c>
      <c r="BL87" s="193" t="s">
        <v>132</v>
      </c>
    </row>
    <row r="88" spans="2:50" s="94" customFormat="1" ht="15.75" customHeight="1">
      <c r="B88" s="245"/>
      <c r="E88" s="246"/>
      <c r="F88" s="247" t="s">
        <v>133</v>
      </c>
      <c r="G88" s="248"/>
      <c r="H88" s="248"/>
      <c r="I88" s="248"/>
      <c r="K88" s="249">
        <v>7560</v>
      </c>
      <c r="R88" s="245"/>
      <c r="S88" s="250"/>
      <c r="Z88" s="251"/>
      <c r="AS88" s="252" t="s">
        <v>120</v>
      </c>
      <c r="AT88" s="252" t="s">
        <v>74</v>
      </c>
      <c r="AU88" s="252" t="s">
        <v>74</v>
      </c>
      <c r="AV88" s="252" t="s">
        <v>87</v>
      </c>
      <c r="AW88" s="252" t="s">
        <v>17</v>
      </c>
      <c r="AX88" s="252" t="s">
        <v>112</v>
      </c>
    </row>
    <row r="89" spans="2:64" s="94" customFormat="1" ht="27" customHeight="1">
      <c r="B89" s="115"/>
      <c r="C89" s="232" t="s">
        <v>134</v>
      </c>
      <c r="D89" s="232" t="s">
        <v>113</v>
      </c>
      <c r="E89" s="233" t="s">
        <v>135</v>
      </c>
      <c r="F89" s="234" t="s">
        <v>136</v>
      </c>
      <c r="G89" s="235"/>
      <c r="H89" s="235"/>
      <c r="I89" s="235"/>
      <c r="J89" s="236" t="s">
        <v>116</v>
      </c>
      <c r="K89" s="237">
        <v>630</v>
      </c>
      <c r="L89" s="238"/>
      <c r="M89" s="235"/>
      <c r="N89" s="239">
        <f>ROUND($L$89*$K$89,2)</f>
        <v>0</v>
      </c>
      <c r="O89" s="235"/>
      <c r="P89" s="235"/>
      <c r="Q89" s="235"/>
      <c r="R89" s="115"/>
      <c r="S89" s="240"/>
      <c r="T89" s="241" t="s">
        <v>36</v>
      </c>
      <c r="W89" s="242">
        <v>0</v>
      </c>
      <c r="X89" s="242">
        <f>$W$89*$K$89</f>
        <v>0</v>
      </c>
      <c r="Y89" s="242">
        <v>0</v>
      </c>
      <c r="Z89" s="243">
        <f>$Y$89*$K$89</f>
        <v>0</v>
      </c>
      <c r="AQ89" s="193" t="s">
        <v>117</v>
      </c>
      <c r="AS89" s="193" t="s">
        <v>113</v>
      </c>
      <c r="AT89" s="193" t="s">
        <v>74</v>
      </c>
      <c r="AX89" s="94" t="s">
        <v>112</v>
      </c>
      <c r="BD89" s="244">
        <f>IF($T$89="základní",$N$89,0)</f>
        <v>0</v>
      </c>
      <c r="BE89" s="244">
        <f>IF($T$89="snížená",$N$89,0)</f>
        <v>0</v>
      </c>
      <c r="BF89" s="244">
        <f>IF($T$89="zákl. přenesená",$N$89,0)</f>
        <v>0</v>
      </c>
      <c r="BG89" s="244">
        <f>IF($T$89="sníž. přenesená",$N$89,0)</f>
        <v>0</v>
      </c>
      <c r="BH89" s="244">
        <f>IF($T$89="nulová",$N$89,0)</f>
        <v>0</v>
      </c>
      <c r="BI89" s="193" t="s">
        <v>17</v>
      </c>
      <c r="BJ89" s="244">
        <f>ROUND($L$89*$K$89,2)</f>
        <v>0</v>
      </c>
      <c r="BK89" s="193" t="s">
        <v>117</v>
      </c>
      <c r="BL89" s="193" t="s">
        <v>137</v>
      </c>
    </row>
    <row r="90" spans="2:50" s="94" customFormat="1" ht="15.75" customHeight="1">
      <c r="B90" s="245"/>
      <c r="E90" s="246"/>
      <c r="F90" s="247" t="s">
        <v>129</v>
      </c>
      <c r="G90" s="248"/>
      <c r="H90" s="248"/>
      <c r="I90" s="248"/>
      <c r="K90" s="249">
        <v>630</v>
      </c>
      <c r="R90" s="245"/>
      <c r="S90" s="250"/>
      <c r="Z90" s="251"/>
      <c r="AS90" s="252" t="s">
        <v>120</v>
      </c>
      <c r="AT90" s="252" t="s">
        <v>74</v>
      </c>
      <c r="AU90" s="252" t="s">
        <v>74</v>
      </c>
      <c r="AV90" s="252" t="s">
        <v>87</v>
      </c>
      <c r="AW90" s="252" t="s">
        <v>17</v>
      </c>
      <c r="AX90" s="252" t="s">
        <v>112</v>
      </c>
    </row>
    <row r="91" spans="2:64" s="94" customFormat="1" ht="39" customHeight="1">
      <c r="B91" s="115"/>
      <c r="C91" s="232" t="s">
        <v>138</v>
      </c>
      <c r="D91" s="232" t="s">
        <v>113</v>
      </c>
      <c r="E91" s="233" t="s">
        <v>139</v>
      </c>
      <c r="F91" s="234" t="s">
        <v>140</v>
      </c>
      <c r="G91" s="235"/>
      <c r="H91" s="235"/>
      <c r="I91" s="235"/>
      <c r="J91" s="236" t="s">
        <v>116</v>
      </c>
      <c r="K91" s="237">
        <v>52.8</v>
      </c>
      <c r="L91" s="238"/>
      <c r="M91" s="235"/>
      <c r="N91" s="239">
        <f>ROUND($L$91*$K$91,2)</f>
        <v>0</v>
      </c>
      <c r="O91" s="235"/>
      <c r="P91" s="235"/>
      <c r="Q91" s="235"/>
      <c r="R91" s="115"/>
      <c r="S91" s="240"/>
      <c r="T91" s="241" t="s">
        <v>36</v>
      </c>
      <c r="W91" s="242">
        <v>0.00013</v>
      </c>
      <c r="X91" s="242">
        <f>$W$91*$K$91</f>
        <v>0.0068639999999999994</v>
      </c>
      <c r="Y91" s="242">
        <v>0</v>
      </c>
      <c r="Z91" s="243">
        <f>$Y$91*$K$91</f>
        <v>0</v>
      </c>
      <c r="AQ91" s="193" t="s">
        <v>117</v>
      </c>
      <c r="AS91" s="193" t="s">
        <v>113</v>
      </c>
      <c r="AT91" s="193" t="s">
        <v>74</v>
      </c>
      <c r="AX91" s="94" t="s">
        <v>112</v>
      </c>
      <c r="BD91" s="244">
        <f>IF($T$91="základní",$N$91,0)</f>
        <v>0</v>
      </c>
      <c r="BE91" s="244">
        <f>IF($T$91="snížená",$N$91,0)</f>
        <v>0</v>
      </c>
      <c r="BF91" s="244">
        <f>IF($T$91="zákl. přenesená",$N$91,0)</f>
        <v>0</v>
      </c>
      <c r="BG91" s="244">
        <f>IF($T$91="sníž. přenesená",$N$91,0)</f>
        <v>0</v>
      </c>
      <c r="BH91" s="244">
        <f>IF($T$91="nulová",$N$91,0)</f>
        <v>0</v>
      </c>
      <c r="BI91" s="193" t="s">
        <v>17</v>
      </c>
      <c r="BJ91" s="244">
        <f>ROUND($L$91*$K$91,2)</f>
        <v>0</v>
      </c>
      <c r="BK91" s="193" t="s">
        <v>117</v>
      </c>
      <c r="BL91" s="193" t="s">
        <v>141</v>
      </c>
    </row>
    <row r="92" spans="2:50" s="94" customFormat="1" ht="15.75" customHeight="1">
      <c r="B92" s="245"/>
      <c r="E92" s="246"/>
      <c r="F92" s="247" t="s">
        <v>142</v>
      </c>
      <c r="G92" s="248"/>
      <c r="H92" s="248"/>
      <c r="I92" s="248"/>
      <c r="K92" s="249">
        <v>52.8</v>
      </c>
      <c r="R92" s="245"/>
      <c r="S92" s="250"/>
      <c r="Z92" s="251"/>
      <c r="AS92" s="252" t="s">
        <v>120</v>
      </c>
      <c r="AT92" s="252" t="s">
        <v>74</v>
      </c>
      <c r="AU92" s="252" t="s">
        <v>74</v>
      </c>
      <c r="AV92" s="252" t="s">
        <v>87</v>
      </c>
      <c r="AW92" s="252" t="s">
        <v>17</v>
      </c>
      <c r="AX92" s="252" t="s">
        <v>112</v>
      </c>
    </row>
    <row r="93" spans="2:62" s="220" customFormat="1" ht="23.25" customHeight="1">
      <c r="B93" s="221"/>
      <c r="D93" s="230" t="s">
        <v>91</v>
      </c>
      <c r="N93" s="231">
        <f>$BJ$93</f>
        <v>0</v>
      </c>
      <c r="O93" s="224"/>
      <c r="P93" s="224"/>
      <c r="Q93" s="224"/>
      <c r="R93" s="221"/>
      <c r="S93" s="225"/>
      <c r="V93" s="226">
        <f>SUM($V$94:$V$100)</f>
        <v>0</v>
      </c>
      <c r="X93" s="226">
        <f>SUM($X$94:$X$100)</f>
        <v>0</v>
      </c>
      <c r="Z93" s="227">
        <f>SUM($Z$94:$Z$100)</f>
        <v>0</v>
      </c>
      <c r="AQ93" s="228" t="s">
        <v>17</v>
      </c>
      <c r="AS93" s="228" t="s">
        <v>65</v>
      </c>
      <c r="AT93" s="228" t="s">
        <v>74</v>
      </c>
      <c r="AX93" s="228" t="s">
        <v>112</v>
      </c>
      <c r="BJ93" s="229">
        <f>SUM($BJ$94:$BJ$100)</f>
        <v>0</v>
      </c>
    </row>
    <row r="94" spans="2:64" s="94" customFormat="1" ht="27" customHeight="1">
      <c r="B94" s="115"/>
      <c r="C94" s="232" t="s">
        <v>143</v>
      </c>
      <c r="D94" s="232" t="s">
        <v>113</v>
      </c>
      <c r="E94" s="233" t="s">
        <v>144</v>
      </c>
      <c r="F94" s="234" t="s">
        <v>145</v>
      </c>
      <c r="G94" s="235"/>
      <c r="H94" s="235"/>
      <c r="I94" s="235"/>
      <c r="J94" s="236" t="s">
        <v>146</v>
      </c>
      <c r="K94" s="237">
        <v>3.516</v>
      </c>
      <c r="L94" s="238"/>
      <c r="M94" s="235"/>
      <c r="N94" s="239">
        <f>ROUND($L$94*$K$94,2)</f>
        <v>0</v>
      </c>
      <c r="O94" s="235"/>
      <c r="P94" s="235"/>
      <c r="Q94" s="235"/>
      <c r="R94" s="115"/>
      <c r="S94" s="240"/>
      <c r="T94" s="241" t="s">
        <v>36</v>
      </c>
      <c r="W94" s="242">
        <v>0</v>
      </c>
      <c r="X94" s="242">
        <f>$W$94*$K$94</f>
        <v>0</v>
      </c>
      <c r="Y94" s="242">
        <v>0</v>
      </c>
      <c r="Z94" s="243">
        <f>$Y$94*$K$94</f>
        <v>0</v>
      </c>
      <c r="AQ94" s="193" t="s">
        <v>117</v>
      </c>
      <c r="AS94" s="193" t="s">
        <v>113</v>
      </c>
      <c r="AT94" s="193" t="s">
        <v>125</v>
      </c>
      <c r="AX94" s="94" t="s">
        <v>112</v>
      </c>
      <c r="BD94" s="244">
        <f>IF($T$94="základní",$N$94,0)</f>
        <v>0</v>
      </c>
      <c r="BE94" s="244">
        <f>IF($T$94="snížená",$N$94,0)</f>
        <v>0</v>
      </c>
      <c r="BF94" s="244">
        <f>IF($T$94="zákl. přenesená",$N$94,0)</f>
        <v>0</v>
      </c>
      <c r="BG94" s="244">
        <f>IF($T$94="sníž. přenesená",$N$94,0)</f>
        <v>0</v>
      </c>
      <c r="BH94" s="244">
        <f>IF($T$94="nulová",$N$94,0)</f>
        <v>0</v>
      </c>
      <c r="BI94" s="193" t="s">
        <v>17</v>
      </c>
      <c r="BJ94" s="244">
        <f>ROUND($L$94*$K$94,2)</f>
        <v>0</v>
      </c>
      <c r="BK94" s="193" t="s">
        <v>117</v>
      </c>
      <c r="BL94" s="193" t="s">
        <v>147</v>
      </c>
    </row>
    <row r="95" spans="2:64" s="94" customFormat="1" ht="39" customHeight="1">
      <c r="B95" s="115"/>
      <c r="C95" s="236" t="s">
        <v>148</v>
      </c>
      <c r="D95" s="236" t="s">
        <v>113</v>
      </c>
      <c r="E95" s="233" t="s">
        <v>149</v>
      </c>
      <c r="F95" s="234" t="s">
        <v>150</v>
      </c>
      <c r="G95" s="235"/>
      <c r="H95" s="235"/>
      <c r="I95" s="235"/>
      <c r="J95" s="236" t="s">
        <v>146</v>
      </c>
      <c r="K95" s="237">
        <v>7.032</v>
      </c>
      <c r="L95" s="238"/>
      <c r="M95" s="235"/>
      <c r="N95" s="239">
        <f>ROUND($L$95*$K$95,2)</f>
        <v>0</v>
      </c>
      <c r="O95" s="235"/>
      <c r="P95" s="235"/>
      <c r="Q95" s="235"/>
      <c r="R95" s="115"/>
      <c r="S95" s="240"/>
      <c r="T95" s="241" t="s">
        <v>36</v>
      </c>
      <c r="W95" s="242">
        <v>0</v>
      </c>
      <c r="X95" s="242">
        <f>$W$95*$K$95</f>
        <v>0</v>
      </c>
      <c r="Y95" s="242">
        <v>0</v>
      </c>
      <c r="Z95" s="243">
        <f>$Y$95*$K$95</f>
        <v>0</v>
      </c>
      <c r="AQ95" s="193" t="s">
        <v>117</v>
      </c>
      <c r="AS95" s="193" t="s">
        <v>113</v>
      </c>
      <c r="AT95" s="193" t="s">
        <v>125</v>
      </c>
      <c r="AX95" s="193" t="s">
        <v>112</v>
      </c>
      <c r="BD95" s="244">
        <f>IF($T$95="základní",$N$95,0)</f>
        <v>0</v>
      </c>
      <c r="BE95" s="244">
        <f>IF($T$95="snížená",$N$95,0)</f>
        <v>0</v>
      </c>
      <c r="BF95" s="244">
        <f>IF($T$95="zákl. přenesená",$N$95,0)</f>
        <v>0</v>
      </c>
      <c r="BG95" s="244">
        <f>IF($T$95="sníž. přenesená",$N$95,0)</f>
        <v>0</v>
      </c>
      <c r="BH95" s="244">
        <f>IF($T$95="nulová",$N$95,0)</f>
        <v>0</v>
      </c>
      <c r="BI95" s="193" t="s">
        <v>17</v>
      </c>
      <c r="BJ95" s="244">
        <f>ROUND($L$95*$K$95,2)</f>
        <v>0</v>
      </c>
      <c r="BK95" s="193" t="s">
        <v>117</v>
      </c>
      <c r="BL95" s="193" t="s">
        <v>151</v>
      </c>
    </row>
    <row r="96" spans="2:50" s="94" customFormat="1" ht="15.75" customHeight="1">
      <c r="B96" s="245"/>
      <c r="E96" s="246"/>
      <c r="F96" s="247" t="s">
        <v>152</v>
      </c>
      <c r="G96" s="248"/>
      <c r="H96" s="248"/>
      <c r="I96" s="248"/>
      <c r="K96" s="249">
        <v>7.032</v>
      </c>
      <c r="R96" s="245"/>
      <c r="S96" s="250"/>
      <c r="Z96" s="251"/>
      <c r="AS96" s="252" t="s">
        <v>120</v>
      </c>
      <c r="AT96" s="252" t="s">
        <v>125</v>
      </c>
      <c r="AU96" s="252" t="s">
        <v>74</v>
      </c>
      <c r="AV96" s="252" t="s">
        <v>87</v>
      </c>
      <c r="AW96" s="252" t="s">
        <v>17</v>
      </c>
      <c r="AX96" s="252" t="s">
        <v>112</v>
      </c>
    </row>
    <row r="97" spans="2:64" s="94" customFormat="1" ht="27" customHeight="1">
      <c r="B97" s="115"/>
      <c r="C97" s="232" t="s">
        <v>153</v>
      </c>
      <c r="D97" s="232" t="s">
        <v>113</v>
      </c>
      <c r="E97" s="233" t="s">
        <v>154</v>
      </c>
      <c r="F97" s="234" t="s">
        <v>155</v>
      </c>
      <c r="G97" s="235"/>
      <c r="H97" s="235"/>
      <c r="I97" s="235"/>
      <c r="J97" s="236" t="s">
        <v>146</v>
      </c>
      <c r="K97" s="237">
        <v>3.516</v>
      </c>
      <c r="L97" s="238"/>
      <c r="M97" s="235"/>
      <c r="N97" s="239">
        <f>ROUND($L$97*$K$97,2)</f>
        <v>0</v>
      </c>
      <c r="O97" s="235"/>
      <c r="P97" s="235"/>
      <c r="Q97" s="235"/>
      <c r="R97" s="115"/>
      <c r="S97" s="240"/>
      <c r="T97" s="241" t="s">
        <v>36</v>
      </c>
      <c r="W97" s="242">
        <v>0</v>
      </c>
      <c r="X97" s="242">
        <f>$W$97*$K$97</f>
        <v>0</v>
      </c>
      <c r="Y97" s="242">
        <v>0</v>
      </c>
      <c r="Z97" s="243">
        <f>$Y$97*$K$97</f>
        <v>0</v>
      </c>
      <c r="AQ97" s="193" t="s">
        <v>117</v>
      </c>
      <c r="AS97" s="193" t="s">
        <v>113</v>
      </c>
      <c r="AT97" s="193" t="s">
        <v>125</v>
      </c>
      <c r="AX97" s="94" t="s">
        <v>112</v>
      </c>
      <c r="BD97" s="244">
        <f>IF($T$97="základní",$N$97,0)</f>
        <v>0</v>
      </c>
      <c r="BE97" s="244">
        <f>IF($T$97="snížená",$N$97,0)</f>
        <v>0</v>
      </c>
      <c r="BF97" s="244">
        <f>IF($T$97="zákl. přenesená",$N$97,0)</f>
        <v>0</v>
      </c>
      <c r="BG97" s="244">
        <f>IF($T$97="sníž. přenesená",$N$97,0)</f>
        <v>0</v>
      </c>
      <c r="BH97" s="244">
        <f>IF($T$97="nulová",$N$97,0)</f>
        <v>0</v>
      </c>
      <c r="BI97" s="193" t="s">
        <v>17</v>
      </c>
      <c r="BJ97" s="244">
        <f>ROUND($L$97*$K$97,2)</f>
        <v>0</v>
      </c>
      <c r="BK97" s="193" t="s">
        <v>117</v>
      </c>
      <c r="BL97" s="193" t="s">
        <v>156</v>
      </c>
    </row>
    <row r="98" spans="2:64" s="94" customFormat="1" ht="27" customHeight="1">
      <c r="B98" s="115"/>
      <c r="C98" s="236" t="s">
        <v>22</v>
      </c>
      <c r="D98" s="236" t="s">
        <v>113</v>
      </c>
      <c r="E98" s="233" t="s">
        <v>157</v>
      </c>
      <c r="F98" s="234" t="s">
        <v>158</v>
      </c>
      <c r="G98" s="235"/>
      <c r="H98" s="235"/>
      <c r="I98" s="235"/>
      <c r="J98" s="236" t="s">
        <v>146</v>
      </c>
      <c r="K98" s="237">
        <v>28.128</v>
      </c>
      <c r="L98" s="238"/>
      <c r="M98" s="235"/>
      <c r="N98" s="239">
        <f>ROUND($L$98*$K$98,2)</f>
        <v>0</v>
      </c>
      <c r="O98" s="235"/>
      <c r="P98" s="235"/>
      <c r="Q98" s="235"/>
      <c r="R98" s="115"/>
      <c r="S98" s="240"/>
      <c r="T98" s="241" t="s">
        <v>36</v>
      </c>
      <c r="W98" s="242">
        <v>0</v>
      </c>
      <c r="X98" s="242">
        <f>$W$98*$K$98</f>
        <v>0</v>
      </c>
      <c r="Y98" s="242">
        <v>0</v>
      </c>
      <c r="Z98" s="243">
        <f>$Y$98*$K$98</f>
        <v>0</v>
      </c>
      <c r="AQ98" s="193" t="s">
        <v>117</v>
      </c>
      <c r="AS98" s="193" t="s">
        <v>113</v>
      </c>
      <c r="AT98" s="193" t="s">
        <v>125</v>
      </c>
      <c r="AX98" s="193" t="s">
        <v>112</v>
      </c>
      <c r="BD98" s="244">
        <f>IF($T$98="základní",$N$98,0)</f>
        <v>0</v>
      </c>
      <c r="BE98" s="244">
        <f>IF($T$98="snížená",$N$98,0)</f>
        <v>0</v>
      </c>
      <c r="BF98" s="244">
        <f>IF($T$98="zákl. přenesená",$N$98,0)</f>
        <v>0</v>
      </c>
      <c r="BG98" s="244">
        <f>IF($T$98="sníž. přenesená",$N$98,0)</f>
        <v>0</v>
      </c>
      <c r="BH98" s="244">
        <f>IF($T$98="nulová",$N$98,0)</f>
        <v>0</v>
      </c>
      <c r="BI98" s="193" t="s">
        <v>17</v>
      </c>
      <c r="BJ98" s="244">
        <f>ROUND($L$98*$K$98,2)</f>
        <v>0</v>
      </c>
      <c r="BK98" s="193" t="s">
        <v>117</v>
      </c>
      <c r="BL98" s="193" t="s">
        <v>159</v>
      </c>
    </row>
    <row r="99" spans="2:50" s="94" customFormat="1" ht="15.75" customHeight="1">
      <c r="B99" s="245"/>
      <c r="E99" s="246"/>
      <c r="F99" s="247" t="s">
        <v>160</v>
      </c>
      <c r="G99" s="248"/>
      <c r="H99" s="248"/>
      <c r="I99" s="248"/>
      <c r="K99" s="249">
        <v>28.128</v>
      </c>
      <c r="R99" s="245"/>
      <c r="S99" s="250"/>
      <c r="Z99" s="251"/>
      <c r="AS99" s="252" t="s">
        <v>120</v>
      </c>
      <c r="AT99" s="252" t="s">
        <v>125</v>
      </c>
      <c r="AU99" s="252" t="s">
        <v>74</v>
      </c>
      <c r="AV99" s="252" t="s">
        <v>87</v>
      </c>
      <c r="AW99" s="252" t="s">
        <v>17</v>
      </c>
      <c r="AX99" s="252" t="s">
        <v>112</v>
      </c>
    </row>
    <row r="100" spans="2:64" s="94" customFormat="1" ht="27" customHeight="1">
      <c r="B100" s="115"/>
      <c r="C100" s="232" t="s">
        <v>161</v>
      </c>
      <c r="D100" s="232" t="s">
        <v>113</v>
      </c>
      <c r="E100" s="233" t="s">
        <v>162</v>
      </c>
      <c r="F100" s="234" t="s">
        <v>163</v>
      </c>
      <c r="G100" s="235"/>
      <c r="H100" s="235"/>
      <c r="I100" s="235"/>
      <c r="J100" s="236" t="s">
        <v>146</v>
      </c>
      <c r="K100" s="237">
        <v>3.516</v>
      </c>
      <c r="L100" s="238"/>
      <c r="M100" s="235"/>
      <c r="N100" s="239">
        <f>ROUND($L$100*$K$100,2)</f>
        <v>0</v>
      </c>
      <c r="O100" s="235"/>
      <c r="P100" s="235"/>
      <c r="Q100" s="235"/>
      <c r="R100" s="115"/>
      <c r="S100" s="240"/>
      <c r="T100" s="241" t="s">
        <v>36</v>
      </c>
      <c r="W100" s="242">
        <v>0</v>
      </c>
      <c r="X100" s="242">
        <f>$W$100*$K$100</f>
        <v>0</v>
      </c>
      <c r="Y100" s="242">
        <v>0</v>
      </c>
      <c r="Z100" s="243">
        <f>$Y$100*$K$100</f>
        <v>0</v>
      </c>
      <c r="AQ100" s="193" t="s">
        <v>117</v>
      </c>
      <c r="AS100" s="193" t="s">
        <v>113</v>
      </c>
      <c r="AT100" s="193" t="s">
        <v>125</v>
      </c>
      <c r="AX100" s="94" t="s">
        <v>112</v>
      </c>
      <c r="BD100" s="244">
        <f>IF($T$100="základní",$N$100,0)</f>
        <v>0</v>
      </c>
      <c r="BE100" s="244">
        <f>IF($T$100="snížená",$N$100,0)</f>
        <v>0</v>
      </c>
      <c r="BF100" s="244">
        <f>IF($T$100="zákl. přenesená",$N$100,0)</f>
        <v>0</v>
      </c>
      <c r="BG100" s="244">
        <f>IF($T$100="sníž. přenesená",$N$100,0)</f>
        <v>0</v>
      </c>
      <c r="BH100" s="244">
        <f>IF($T$100="nulová",$N$100,0)</f>
        <v>0</v>
      </c>
      <c r="BI100" s="193" t="s">
        <v>17</v>
      </c>
      <c r="BJ100" s="244">
        <f>ROUND($L$100*$K$100,2)</f>
        <v>0</v>
      </c>
      <c r="BK100" s="193" t="s">
        <v>117</v>
      </c>
      <c r="BL100" s="193" t="s">
        <v>164</v>
      </c>
    </row>
    <row r="101" spans="2:62" s="220" customFormat="1" ht="37.5" customHeight="1">
      <c r="B101" s="221"/>
      <c r="D101" s="222" t="s">
        <v>92</v>
      </c>
      <c r="N101" s="223">
        <f>$BJ$101</f>
        <v>0</v>
      </c>
      <c r="O101" s="224"/>
      <c r="P101" s="224"/>
      <c r="Q101" s="224"/>
      <c r="R101" s="221"/>
      <c r="S101" s="225"/>
      <c r="V101" s="226">
        <f>$V$102+$V$124+$V$131+$V$136</f>
        <v>0</v>
      </c>
      <c r="X101" s="226">
        <f>$X$102+$X$124+$X$131+$X$136</f>
        <v>1.1498236800000001</v>
      </c>
      <c r="Z101" s="227">
        <f>$Z$102+$Z$124+$Z$131+$Z$136</f>
        <v>3.5160595</v>
      </c>
      <c r="AQ101" s="228" t="s">
        <v>74</v>
      </c>
      <c r="AS101" s="228" t="s">
        <v>65</v>
      </c>
      <c r="AT101" s="228" t="s">
        <v>66</v>
      </c>
      <c r="AX101" s="228" t="s">
        <v>112</v>
      </c>
      <c r="BJ101" s="229">
        <f>$BJ$102+$BJ$124+$BJ$131+$BJ$136</f>
        <v>0</v>
      </c>
    </row>
    <row r="102" spans="2:62" s="220" customFormat="1" ht="21" customHeight="1">
      <c r="B102" s="221"/>
      <c r="D102" s="230" t="s">
        <v>93</v>
      </c>
      <c r="N102" s="231">
        <f>$BJ$102</f>
        <v>0</v>
      </c>
      <c r="O102" s="224"/>
      <c r="P102" s="224"/>
      <c r="Q102" s="224"/>
      <c r="R102" s="221"/>
      <c r="S102" s="225"/>
      <c r="V102" s="226">
        <f>SUM($V$103:$V$123)</f>
        <v>0</v>
      </c>
      <c r="X102" s="226">
        <f>SUM($X$103:$X$123)</f>
        <v>0.5073970000000001</v>
      </c>
      <c r="Z102" s="227">
        <f>SUM($Z$103:$Z$123)</f>
        <v>0.5172595</v>
      </c>
      <c r="AQ102" s="228" t="s">
        <v>74</v>
      </c>
      <c r="AS102" s="228" t="s">
        <v>65</v>
      </c>
      <c r="AT102" s="228" t="s">
        <v>17</v>
      </c>
      <c r="AX102" s="228" t="s">
        <v>112</v>
      </c>
      <c r="BJ102" s="229">
        <f>SUM($BJ$103:$BJ$123)</f>
        <v>0</v>
      </c>
    </row>
    <row r="103" spans="2:64" s="94" customFormat="1" ht="15.75" customHeight="1">
      <c r="B103" s="115"/>
      <c r="C103" s="236" t="s">
        <v>165</v>
      </c>
      <c r="D103" s="236" t="s">
        <v>113</v>
      </c>
      <c r="E103" s="233" t="s">
        <v>166</v>
      </c>
      <c r="F103" s="234" t="s">
        <v>167</v>
      </c>
      <c r="G103" s="235"/>
      <c r="H103" s="235"/>
      <c r="I103" s="235"/>
      <c r="J103" s="236" t="s">
        <v>168</v>
      </c>
      <c r="K103" s="237">
        <v>8.4</v>
      </c>
      <c r="L103" s="238"/>
      <c r="M103" s="235"/>
      <c r="N103" s="239">
        <f>ROUND($L$103*$K$103,2)</f>
        <v>0</v>
      </c>
      <c r="O103" s="235"/>
      <c r="P103" s="235"/>
      <c r="Q103" s="235"/>
      <c r="R103" s="115"/>
      <c r="S103" s="240"/>
      <c r="T103" s="241" t="s">
        <v>36</v>
      </c>
      <c r="W103" s="242">
        <v>0.00143</v>
      </c>
      <c r="X103" s="242">
        <f>$W$103*$K$103</f>
        <v>0.012012000000000002</v>
      </c>
      <c r="Y103" s="242">
        <v>0</v>
      </c>
      <c r="Z103" s="243">
        <f>$Y$103*$K$103</f>
        <v>0</v>
      </c>
      <c r="AQ103" s="193" t="s">
        <v>169</v>
      </c>
      <c r="AS103" s="193" t="s">
        <v>113</v>
      </c>
      <c r="AT103" s="193" t="s">
        <v>74</v>
      </c>
      <c r="AX103" s="193" t="s">
        <v>112</v>
      </c>
      <c r="BD103" s="244">
        <f>IF($T$103="základní",$N$103,0)</f>
        <v>0</v>
      </c>
      <c r="BE103" s="244">
        <f>IF($T$103="snížená",$N$103,0)</f>
        <v>0</v>
      </c>
      <c r="BF103" s="244">
        <f>IF($T$103="zákl. přenesená",$N$103,0)</f>
        <v>0</v>
      </c>
      <c r="BG103" s="244">
        <f>IF($T$103="sníž. přenesená",$N$103,0)</f>
        <v>0</v>
      </c>
      <c r="BH103" s="244">
        <f>IF($T$103="nulová",$N$103,0)</f>
        <v>0</v>
      </c>
      <c r="BI103" s="193" t="s">
        <v>17</v>
      </c>
      <c r="BJ103" s="244">
        <f>ROUND($L$103*$K$103,2)</f>
        <v>0</v>
      </c>
      <c r="BK103" s="193" t="s">
        <v>169</v>
      </c>
      <c r="BL103" s="193" t="s">
        <v>170</v>
      </c>
    </row>
    <row r="104" spans="2:50" s="94" customFormat="1" ht="15.75" customHeight="1">
      <c r="B104" s="245"/>
      <c r="E104" s="246"/>
      <c r="F104" s="247" t="s">
        <v>171</v>
      </c>
      <c r="G104" s="248"/>
      <c r="H104" s="248"/>
      <c r="I104" s="248"/>
      <c r="K104" s="249">
        <v>8.4</v>
      </c>
      <c r="R104" s="245"/>
      <c r="S104" s="250"/>
      <c r="Z104" s="251"/>
      <c r="AS104" s="252" t="s">
        <v>120</v>
      </c>
      <c r="AT104" s="252" t="s">
        <v>74</v>
      </c>
      <c r="AU104" s="252" t="s">
        <v>74</v>
      </c>
      <c r="AV104" s="252" t="s">
        <v>87</v>
      </c>
      <c r="AW104" s="252" t="s">
        <v>17</v>
      </c>
      <c r="AX104" s="252" t="s">
        <v>112</v>
      </c>
    </row>
    <row r="105" spans="2:64" s="94" customFormat="1" ht="15.75" customHeight="1">
      <c r="B105" s="115"/>
      <c r="C105" s="232" t="s">
        <v>172</v>
      </c>
      <c r="D105" s="232" t="s">
        <v>113</v>
      </c>
      <c r="E105" s="233" t="s">
        <v>173</v>
      </c>
      <c r="F105" s="234" t="s">
        <v>174</v>
      </c>
      <c r="G105" s="235"/>
      <c r="H105" s="235"/>
      <c r="I105" s="235"/>
      <c r="J105" s="236" t="s">
        <v>168</v>
      </c>
      <c r="K105" s="237">
        <v>42.55</v>
      </c>
      <c r="L105" s="238"/>
      <c r="M105" s="235"/>
      <c r="N105" s="239">
        <f>ROUND($L$105*$K$105,2)</f>
        <v>0</v>
      </c>
      <c r="O105" s="235"/>
      <c r="P105" s="235"/>
      <c r="Q105" s="235"/>
      <c r="R105" s="115"/>
      <c r="S105" s="240"/>
      <c r="T105" s="241" t="s">
        <v>36</v>
      </c>
      <c r="W105" s="242">
        <v>0.00283</v>
      </c>
      <c r="X105" s="242">
        <f>$W$105*$K$105</f>
        <v>0.1204165</v>
      </c>
      <c r="Y105" s="242">
        <v>0</v>
      </c>
      <c r="Z105" s="243">
        <f>$Y$105*$K$105</f>
        <v>0</v>
      </c>
      <c r="AQ105" s="193" t="s">
        <v>169</v>
      </c>
      <c r="AS105" s="193" t="s">
        <v>113</v>
      </c>
      <c r="AT105" s="193" t="s">
        <v>74</v>
      </c>
      <c r="AX105" s="94" t="s">
        <v>112</v>
      </c>
      <c r="BD105" s="244">
        <f>IF($T$105="základní",$N$105,0)</f>
        <v>0</v>
      </c>
      <c r="BE105" s="244">
        <f>IF($T$105="snížená",$N$105,0)</f>
        <v>0</v>
      </c>
      <c r="BF105" s="244">
        <f>IF($T$105="zákl. přenesená",$N$105,0)</f>
        <v>0</v>
      </c>
      <c r="BG105" s="244">
        <f>IF($T$105="sníž. přenesená",$N$105,0)</f>
        <v>0</v>
      </c>
      <c r="BH105" s="244">
        <f>IF($T$105="nulová",$N$105,0)</f>
        <v>0</v>
      </c>
      <c r="BI105" s="193" t="s">
        <v>17</v>
      </c>
      <c r="BJ105" s="244">
        <f>ROUND($L$105*$K$105,2)</f>
        <v>0</v>
      </c>
      <c r="BK105" s="193" t="s">
        <v>169</v>
      </c>
      <c r="BL105" s="193" t="s">
        <v>175</v>
      </c>
    </row>
    <row r="106" spans="2:50" s="94" customFormat="1" ht="15.75" customHeight="1">
      <c r="B106" s="245"/>
      <c r="E106" s="246"/>
      <c r="F106" s="247" t="s">
        <v>176</v>
      </c>
      <c r="G106" s="248"/>
      <c r="H106" s="248"/>
      <c r="I106" s="248"/>
      <c r="K106" s="249">
        <v>42.55</v>
      </c>
      <c r="R106" s="245"/>
      <c r="S106" s="250"/>
      <c r="Z106" s="251"/>
      <c r="AS106" s="252" t="s">
        <v>120</v>
      </c>
      <c r="AT106" s="252" t="s">
        <v>74</v>
      </c>
      <c r="AU106" s="252" t="s">
        <v>74</v>
      </c>
      <c r="AV106" s="252" t="s">
        <v>87</v>
      </c>
      <c r="AW106" s="252" t="s">
        <v>17</v>
      </c>
      <c r="AX106" s="252" t="s">
        <v>112</v>
      </c>
    </row>
    <row r="107" spans="2:64" s="94" customFormat="1" ht="15.75" customHeight="1">
      <c r="B107" s="115"/>
      <c r="C107" s="232" t="s">
        <v>177</v>
      </c>
      <c r="D107" s="232" t="s">
        <v>113</v>
      </c>
      <c r="E107" s="233" t="s">
        <v>178</v>
      </c>
      <c r="F107" s="234" t="s">
        <v>179</v>
      </c>
      <c r="G107" s="235"/>
      <c r="H107" s="235"/>
      <c r="I107" s="235"/>
      <c r="J107" s="236" t="s">
        <v>168</v>
      </c>
      <c r="K107" s="237">
        <v>8.4</v>
      </c>
      <c r="L107" s="238"/>
      <c r="M107" s="235"/>
      <c r="N107" s="239">
        <f>ROUND($L$107*$K$107,2)</f>
        <v>0</v>
      </c>
      <c r="O107" s="235"/>
      <c r="P107" s="235"/>
      <c r="Q107" s="235"/>
      <c r="R107" s="115"/>
      <c r="S107" s="240"/>
      <c r="T107" s="241" t="s">
        <v>36</v>
      </c>
      <c r="W107" s="242">
        <v>0</v>
      </c>
      <c r="X107" s="242">
        <f>$W$107*$K$107</f>
        <v>0</v>
      </c>
      <c r="Y107" s="242">
        <v>0.00205</v>
      </c>
      <c r="Z107" s="243">
        <f>$Y$107*$K$107</f>
        <v>0.017220000000000003</v>
      </c>
      <c r="AQ107" s="193" t="s">
        <v>169</v>
      </c>
      <c r="AS107" s="193" t="s">
        <v>113</v>
      </c>
      <c r="AT107" s="193" t="s">
        <v>74</v>
      </c>
      <c r="AX107" s="94" t="s">
        <v>112</v>
      </c>
      <c r="BD107" s="244">
        <f>IF($T$107="základní",$N$107,0)</f>
        <v>0</v>
      </c>
      <c r="BE107" s="244">
        <f>IF($T$107="snížená",$N$107,0)</f>
        <v>0</v>
      </c>
      <c r="BF107" s="244">
        <f>IF($T$107="zákl. přenesená",$N$107,0)</f>
        <v>0</v>
      </c>
      <c r="BG107" s="244">
        <f>IF($T$107="sníž. přenesená",$N$107,0)</f>
        <v>0</v>
      </c>
      <c r="BH107" s="244">
        <f>IF($T$107="nulová",$N$107,0)</f>
        <v>0</v>
      </c>
      <c r="BI107" s="193" t="s">
        <v>17</v>
      </c>
      <c r="BJ107" s="244">
        <f>ROUND($L$107*$K$107,2)</f>
        <v>0</v>
      </c>
      <c r="BK107" s="193" t="s">
        <v>169</v>
      </c>
      <c r="BL107" s="193" t="s">
        <v>180</v>
      </c>
    </row>
    <row r="108" spans="2:50" s="94" customFormat="1" ht="15.75" customHeight="1">
      <c r="B108" s="245"/>
      <c r="E108" s="246"/>
      <c r="F108" s="247" t="s">
        <v>181</v>
      </c>
      <c r="G108" s="248"/>
      <c r="H108" s="248"/>
      <c r="I108" s="248"/>
      <c r="K108" s="249">
        <v>8.4</v>
      </c>
      <c r="R108" s="245"/>
      <c r="S108" s="250"/>
      <c r="Z108" s="251"/>
      <c r="AS108" s="252" t="s">
        <v>120</v>
      </c>
      <c r="AT108" s="252" t="s">
        <v>74</v>
      </c>
      <c r="AU108" s="252" t="s">
        <v>74</v>
      </c>
      <c r="AV108" s="252" t="s">
        <v>87</v>
      </c>
      <c r="AW108" s="252" t="s">
        <v>17</v>
      </c>
      <c r="AX108" s="252" t="s">
        <v>112</v>
      </c>
    </row>
    <row r="109" spans="2:64" s="94" customFormat="1" ht="27" customHeight="1">
      <c r="B109" s="115"/>
      <c r="C109" s="232" t="s">
        <v>9</v>
      </c>
      <c r="D109" s="232" t="s">
        <v>113</v>
      </c>
      <c r="E109" s="233" t="s">
        <v>182</v>
      </c>
      <c r="F109" s="234" t="s">
        <v>183</v>
      </c>
      <c r="G109" s="235"/>
      <c r="H109" s="235"/>
      <c r="I109" s="235"/>
      <c r="J109" s="236" t="s">
        <v>168</v>
      </c>
      <c r="K109" s="237">
        <v>42.55</v>
      </c>
      <c r="L109" s="238"/>
      <c r="M109" s="235"/>
      <c r="N109" s="239">
        <f>ROUND($L$109*$K$109,2)</f>
        <v>0</v>
      </c>
      <c r="O109" s="235"/>
      <c r="P109" s="235"/>
      <c r="Q109" s="235"/>
      <c r="R109" s="115"/>
      <c r="S109" s="240"/>
      <c r="T109" s="241" t="s">
        <v>36</v>
      </c>
      <c r="W109" s="242">
        <v>0</v>
      </c>
      <c r="X109" s="242">
        <f>$W$109*$K$109</f>
        <v>0</v>
      </c>
      <c r="Y109" s="242">
        <v>0.00324</v>
      </c>
      <c r="Z109" s="243">
        <f>$Y$109*$K$109</f>
        <v>0.13786199999999998</v>
      </c>
      <c r="AQ109" s="193" t="s">
        <v>169</v>
      </c>
      <c r="AS109" s="193" t="s">
        <v>113</v>
      </c>
      <c r="AT109" s="193" t="s">
        <v>74</v>
      </c>
      <c r="AX109" s="94" t="s">
        <v>112</v>
      </c>
      <c r="BD109" s="244">
        <f>IF($T$109="základní",$N$109,0)</f>
        <v>0</v>
      </c>
      <c r="BE109" s="244">
        <f>IF($T$109="snížená",$N$109,0)</f>
        <v>0</v>
      </c>
      <c r="BF109" s="244">
        <f>IF($T$109="zákl. přenesená",$N$109,0)</f>
        <v>0</v>
      </c>
      <c r="BG109" s="244">
        <f>IF($T$109="sníž. přenesená",$N$109,0)</f>
        <v>0</v>
      </c>
      <c r="BH109" s="244">
        <f>IF($T$109="nulová",$N$109,0)</f>
        <v>0</v>
      </c>
      <c r="BI109" s="193" t="s">
        <v>17</v>
      </c>
      <c r="BJ109" s="244">
        <f>ROUND($L$109*$K$109,2)</f>
        <v>0</v>
      </c>
      <c r="BK109" s="193" t="s">
        <v>169</v>
      </c>
      <c r="BL109" s="193" t="s">
        <v>184</v>
      </c>
    </row>
    <row r="110" spans="2:50" s="94" customFormat="1" ht="15.75" customHeight="1">
      <c r="B110" s="245"/>
      <c r="E110" s="246"/>
      <c r="F110" s="247" t="s">
        <v>185</v>
      </c>
      <c r="G110" s="248"/>
      <c r="H110" s="248"/>
      <c r="I110" s="248"/>
      <c r="K110" s="249">
        <v>42.55</v>
      </c>
      <c r="R110" s="245"/>
      <c r="S110" s="250"/>
      <c r="Z110" s="251"/>
      <c r="AS110" s="252" t="s">
        <v>120</v>
      </c>
      <c r="AT110" s="252" t="s">
        <v>74</v>
      </c>
      <c r="AU110" s="252" t="s">
        <v>74</v>
      </c>
      <c r="AV110" s="252" t="s">
        <v>87</v>
      </c>
      <c r="AW110" s="252" t="s">
        <v>17</v>
      </c>
      <c r="AX110" s="252" t="s">
        <v>112</v>
      </c>
    </row>
    <row r="111" spans="2:64" s="94" customFormat="1" ht="27" customHeight="1">
      <c r="B111" s="115"/>
      <c r="C111" s="232" t="s">
        <v>169</v>
      </c>
      <c r="D111" s="232" t="s">
        <v>113</v>
      </c>
      <c r="E111" s="233" t="s">
        <v>186</v>
      </c>
      <c r="F111" s="234" t="s">
        <v>187</v>
      </c>
      <c r="G111" s="235"/>
      <c r="H111" s="235"/>
      <c r="I111" s="235"/>
      <c r="J111" s="236" t="s">
        <v>168</v>
      </c>
      <c r="K111" s="237">
        <v>103.65</v>
      </c>
      <c r="L111" s="238"/>
      <c r="M111" s="235"/>
      <c r="N111" s="239">
        <f>ROUND($L$111*$K$111,2)</f>
        <v>0</v>
      </c>
      <c r="O111" s="235"/>
      <c r="P111" s="235"/>
      <c r="Q111" s="235"/>
      <c r="R111" s="115"/>
      <c r="S111" s="240"/>
      <c r="T111" s="241" t="s">
        <v>36</v>
      </c>
      <c r="W111" s="242">
        <v>0.00189</v>
      </c>
      <c r="X111" s="242">
        <f>$W$111*$K$111</f>
        <v>0.1958985</v>
      </c>
      <c r="Y111" s="242">
        <v>0</v>
      </c>
      <c r="Z111" s="243">
        <f>$Y$111*$K$111</f>
        <v>0</v>
      </c>
      <c r="AQ111" s="193" t="s">
        <v>169</v>
      </c>
      <c r="AS111" s="193" t="s">
        <v>113</v>
      </c>
      <c r="AT111" s="193" t="s">
        <v>74</v>
      </c>
      <c r="AX111" s="94" t="s">
        <v>112</v>
      </c>
      <c r="BD111" s="244">
        <f>IF($T$111="základní",$N$111,0)</f>
        <v>0</v>
      </c>
      <c r="BE111" s="244">
        <f>IF($T$111="snížená",$N$111,0)</f>
        <v>0</v>
      </c>
      <c r="BF111" s="244">
        <f>IF($T$111="zákl. přenesená",$N$111,0)</f>
        <v>0</v>
      </c>
      <c r="BG111" s="244">
        <f>IF($T$111="sníž. přenesená",$N$111,0)</f>
        <v>0</v>
      </c>
      <c r="BH111" s="244">
        <f>IF($T$111="nulová",$N$111,0)</f>
        <v>0</v>
      </c>
      <c r="BI111" s="193" t="s">
        <v>17</v>
      </c>
      <c r="BJ111" s="244">
        <f>ROUND($L$111*$K$111,2)</f>
        <v>0</v>
      </c>
      <c r="BK111" s="193" t="s">
        <v>169</v>
      </c>
      <c r="BL111" s="193" t="s">
        <v>188</v>
      </c>
    </row>
    <row r="112" spans="2:50" s="94" customFormat="1" ht="15.75" customHeight="1">
      <c r="B112" s="245"/>
      <c r="E112" s="246"/>
      <c r="F112" s="247" t="s">
        <v>189</v>
      </c>
      <c r="G112" s="248"/>
      <c r="H112" s="248"/>
      <c r="I112" s="248"/>
      <c r="K112" s="249">
        <v>103.65</v>
      </c>
      <c r="R112" s="245"/>
      <c r="S112" s="250"/>
      <c r="Z112" s="251"/>
      <c r="AS112" s="252" t="s">
        <v>120</v>
      </c>
      <c r="AT112" s="252" t="s">
        <v>74</v>
      </c>
      <c r="AU112" s="252" t="s">
        <v>74</v>
      </c>
      <c r="AV112" s="252" t="s">
        <v>87</v>
      </c>
      <c r="AW112" s="252" t="s">
        <v>17</v>
      </c>
      <c r="AX112" s="252" t="s">
        <v>112</v>
      </c>
    </row>
    <row r="113" spans="2:64" s="94" customFormat="1" ht="15.75" customHeight="1">
      <c r="B113" s="115"/>
      <c r="C113" s="232" t="s">
        <v>190</v>
      </c>
      <c r="D113" s="232" t="s">
        <v>113</v>
      </c>
      <c r="E113" s="233" t="s">
        <v>191</v>
      </c>
      <c r="F113" s="234" t="s">
        <v>192</v>
      </c>
      <c r="G113" s="235"/>
      <c r="H113" s="235"/>
      <c r="I113" s="235"/>
      <c r="J113" s="236" t="s">
        <v>168</v>
      </c>
      <c r="K113" s="237">
        <v>103.65</v>
      </c>
      <c r="L113" s="238"/>
      <c r="M113" s="235"/>
      <c r="N113" s="239">
        <f>ROUND($L$113*$K$113,2)</f>
        <v>0</v>
      </c>
      <c r="O113" s="235"/>
      <c r="P113" s="235"/>
      <c r="Q113" s="235"/>
      <c r="R113" s="115"/>
      <c r="S113" s="240"/>
      <c r="T113" s="241" t="s">
        <v>36</v>
      </c>
      <c r="W113" s="242">
        <v>0</v>
      </c>
      <c r="X113" s="242">
        <f>$W$113*$K$113</f>
        <v>0</v>
      </c>
      <c r="Y113" s="242">
        <v>0.00135</v>
      </c>
      <c r="Z113" s="243">
        <f>$Y$113*$K$113</f>
        <v>0.1399275</v>
      </c>
      <c r="AQ113" s="193" t="s">
        <v>169</v>
      </c>
      <c r="AS113" s="193" t="s">
        <v>113</v>
      </c>
      <c r="AT113" s="193" t="s">
        <v>74</v>
      </c>
      <c r="AX113" s="94" t="s">
        <v>112</v>
      </c>
      <c r="BD113" s="244">
        <f>IF($T$113="základní",$N$113,0)</f>
        <v>0</v>
      </c>
      <c r="BE113" s="244">
        <f>IF($T$113="snížená",$N$113,0)</f>
        <v>0</v>
      </c>
      <c r="BF113" s="244">
        <f>IF($T$113="zákl. přenesená",$N$113,0)</f>
        <v>0</v>
      </c>
      <c r="BG113" s="244">
        <f>IF($T$113="sníž. přenesená",$N$113,0)</f>
        <v>0</v>
      </c>
      <c r="BH113" s="244">
        <f>IF($T$113="nulová",$N$113,0)</f>
        <v>0</v>
      </c>
      <c r="BI113" s="193" t="s">
        <v>17</v>
      </c>
      <c r="BJ113" s="244">
        <f>ROUND($L$113*$K$113,2)</f>
        <v>0</v>
      </c>
      <c r="BK113" s="193" t="s">
        <v>169</v>
      </c>
      <c r="BL113" s="193" t="s">
        <v>193</v>
      </c>
    </row>
    <row r="114" spans="2:50" s="94" customFormat="1" ht="15.75" customHeight="1">
      <c r="B114" s="245"/>
      <c r="E114" s="246"/>
      <c r="F114" s="247" t="s">
        <v>185</v>
      </c>
      <c r="G114" s="248"/>
      <c r="H114" s="248"/>
      <c r="I114" s="248"/>
      <c r="K114" s="249">
        <v>42.55</v>
      </c>
      <c r="R114" s="245"/>
      <c r="S114" s="250"/>
      <c r="Z114" s="251"/>
      <c r="AS114" s="252" t="s">
        <v>120</v>
      </c>
      <c r="AT114" s="252" t="s">
        <v>74</v>
      </c>
      <c r="AU114" s="252" t="s">
        <v>74</v>
      </c>
      <c r="AV114" s="252" t="s">
        <v>87</v>
      </c>
      <c r="AW114" s="252" t="s">
        <v>66</v>
      </c>
      <c r="AX114" s="252" t="s">
        <v>112</v>
      </c>
    </row>
    <row r="115" spans="2:50" s="94" customFormat="1" ht="15.75" customHeight="1">
      <c r="B115" s="245"/>
      <c r="E115" s="252"/>
      <c r="F115" s="247" t="s">
        <v>194</v>
      </c>
      <c r="G115" s="248"/>
      <c r="H115" s="248"/>
      <c r="I115" s="248"/>
      <c r="K115" s="249">
        <v>61.1</v>
      </c>
      <c r="R115" s="245"/>
      <c r="S115" s="250"/>
      <c r="Z115" s="251"/>
      <c r="AS115" s="252" t="s">
        <v>120</v>
      </c>
      <c r="AT115" s="252" t="s">
        <v>74</v>
      </c>
      <c r="AU115" s="252" t="s">
        <v>74</v>
      </c>
      <c r="AV115" s="252" t="s">
        <v>87</v>
      </c>
      <c r="AW115" s="252" t="s">
        <v>66</v>
      </c>
      <c r="AX115" s="252" t="s">
        <v>112</v>
      </c>
    </row>
    <row r="116" spans="2:50" s="94" customFormat="1" ht="15.75" customHeight="1">
      <c r="B116" s="266"/>
      <c r="E116" s="267"/>
      <c r="F116" s="268" t="s">
        <v>195</v>
      </c>
      <c r="G116" s="269"/>
      <c r="H116" s="269"/>
      <c r="I116" s="269"/>
      <c r="K116" s="270">
        <v>103.65</v>
      </c>
      <c r="R116" s="266"/>
      <c r="S116" s="271"/>
      <c r="Z116" s="272"/>
      <c r="AS116" s="267" t="s">
        <v>120</v>
      </c>
      <c r="AT116" s="267" t="s">
        <v>74</v>
      </c>
      <c r="AU116" s="267" t="s">
        <v>117</v>
      </c>
      <c r="AV116" s="267" t="s">
        <v>87</v>
      </c>
      <c r="AW116" s="267" t="s">
        <v>17</v>
      </c>
      <c r="AX116" s="267" t="s">
        <v>112</v>
      </c>
    </row>
    <row r="117" spans="2:64" s="94" customFormat="1" ht="15.75" customHeight="1">
      <c r="B117" s="115"/>
      <c r="C117" s="232" t="s">
        <v>196</v>
      </c>
      <c r="D117" s="232" t="s">
        <v>113</v>
      </c>
      <c r="E117" s="233" t="s">
        <v>197</v>
      </c>
      <c r="F117" s="234" t="s">
        <v>198</v>
      </c>
      <c r="G117" s="235"/>
      <c r="H117" s="235"/>
      <c r="I117" s="235"/>
      <c r="J117" s="236" t="s">
        <v>168</v>
      </c>
      <c r="K117" s="237">
        <v>127</v>
      </c>
      <c r="L117" s="238"/>
      <c r="M117" s="235"/>
      <c r="N117" s="239">
        <f>ROUND($L$117*$K$117,2)</f>
        <v>0</v>
      </c>
      <c r="O117" s="235"/>
      <c r="P117" s="235"/>
      <c r="Q117" s="235"/>
      <c r="R117" s="115"/>
      <c r="S117" s="240"/>
      <c r="T117" s="241" t="s">
        <v>36</v>
      </c>
      <c r="W117" s="242">
        <v>0.00141</v>
      </c>
      <c r="X117" s="242">
        <f>$W$117*$K$117</f>
        <v>0.17907</v>
      </c>
      <c r="Y117" s="242">
        <v>0</v>
      </c>
      <c r="Z117" s="243">
        <f>$Y$117*$K$117</f>
        <v>0</v>
      </c>
      <c r="AQ117" s="193" t="s">
        <v>169</v>
      </c>
      <c r="AS117" s="193" t="s">
        <v>113</v>
      </c>
      <c r="AT117" s="193" t="s">
        <v>74</v>
      </c>
      <c r="AX117" s="94" t="s">
        <v>112</v>
      </c>
      <c r="BD117" s="244">
        <f>IF($T$117="základní",$N$117,0)</f>
        <v>0</v>
      </c>
      <c r="BE117" s="244">
        <f>IF($T$117="snížená",$N$117,0)</f>
        <v>0</v>
      </c>
      <c r="BF117" s="244">
        <f>IF($T$117="zákl. přenesená",$N$117,0)</f>
        <v>0</v>
      </c>
      <c r="BG117" s="244">
        <f>IF($T$117="sníž. přenesená",$N$117,0)</f>
        <v>0</v>
      </c>
      <c r="BH117" s="244">
        <f>IF($T$117="nulová",$N$117,0)</f>
        <v>0</v>
      </c>
      <c r="BI117" s="193" t="s">
        <v>17</v>
      </c>
      <c r="BJ117" s="244">
        <f>ROUND($L$117*$K$117,2)</f>
        <v>0</v>
      </c>
      <c r="BK117" s="193" t="s">
        <v>169</v>
      </c>
      <c r="BL117" s="193" t="s">
        <v>199</v>
      </c>
    </row>
    <row r="118" spans="2:50" s="94" customFormat="1" ht="15.75" customHeight="1">
      <c r="B118" s="245"/>
      <c r="E118" s="246"/>
      <c r="F118" s="247" t="s">
        <v>200</v>
      </c>
      <c r="G118" s="248"/>
      <c r="H118" s="248"/>
      <c r="I118" s="248"/>
      <c r="K118" s="249">
        <v>127</v>
      </c>
      <c r="R118" s="245"/>
      <c r="S118" s="250"/>
      <c r="Z118" s="251"/>
      <c r="AS118" s="252" t="s">
        <v>120</v>
      </c>
      <c r="AT118" s="252" t="s">
        <v>74</v>
      </c>
      <c r="AU118" s="252" t="s">
        <v>74</v>
      </c>
      <c r="AV118" s="252" t="s">
        <v>87</v>
      </c>
      <c r="AW118" s="252" t="s">
        <v>17</v>
      </c>
      <c r="AX118" s="252" t="s">
        <v>112</v>
      </c>
    </row>
    <row r="119" spans="2:64" s="94" customFormat="1" ht="15.75" customHeight="1">
      <c r="B119" s="115"/>
      <c r="C119" s="232" t="s">
        <v>201</v>
      </c>
      <c r="D119" s="232" t="s">
        <v>113</v>
      </c>
      <c r="E119" s="233" t="s">
        <v>202</v>
      </c>
      <c r="F119" s="234" t="s">
        <v>203</v>
      </c>
      <c r="G119" s="235"/>
      <c r="H119" s="235"/>
      <c r="I119" s="235"/>
      <c r="J119" s="236" t="s">
        <v>168</v>
      </c>
      <c r="K119" s="237">
        <v>127</v>
      </c>
      <c r="L119" s="238"/>
      <c r="M119" s="235"/>
      <c r="N119" s="239">
        <f>ROUND($L$119*$K$119,2)</f>
        <v>0</v>
      </c>
      <c r="O119" s="235"/>
      <c r="P119" s="235"/>
      <c r="Q119" s="235"/>
      <c r="R119" s="115"/>
      <c r="S119" s="240"/>
      <c r="T119" s="241" t="s">
        <v>36</v>
      </c>
      <c r="W119" s="242">
        <v>0</v>
      </c>
      <c r="X119" s="242">
        <f>$W$119*$K$119</f>
        <v>0</v>
      </c>
      <c r="Y119" s="242">
        <v>0.00175</v>
      </c>
      <c r="Z119" s="243">
        <f>$Y$119*$K$119</f>
        <v>0.22225</v>
      </c>
      <c r="AQ119" s="193" t="s">
        <v>169</v>
      </c>
      <c r="AS119" s="193" t="s">
        <v>113</v>
      </c>
      <c r="AT119" s="193" t="s">
        <v>74</v>
      </c>
      <c r="AX119" s="94" t="s">
        <v>112</v>
      </c>
      <c r="BD119" s="244">
        <f>IF($T$119="základní",$N$119,0)</f>
        <v>0</v>
      </c>
      <c r="BE119" s="244">
        <f>IF($T$119="snížená",$N$119,0)</f>
        <v>0</v>
      </c>
      <c r="BF119" s="244">
        <f>IF($T$119="zákl. přenesená",$N$119,0)</f>
        <v>0</v>
      </c>
      <c r="BG119" s="244">
        <f>IF($T$119="sníž. přenesená",$N$119,0)</f>
        <v>0</v>
      </c>
      <c r="BH119" s="244">
        <f>IF($T$119="nulová",$N$119,0)</f>
        <v>0</v>
      </c>
      <c r="BI119" s="193" t="s">
        <v>17</v>
      </c>
      <c r="BJ119" s="244">
        <f>ROUND($L$119*$K$119,2)</f>
        <v>0</v>
      </c>
      <c r="BK119" s="193" t="s">
        <v>169</v>
      </c>
      <c r="BL119" s="193" t="s">
        <v>204</v>
      </c>
    </row>
    <row r="120" spans="2:50" s="94" customFormat="1" ht="15.75" customHeight="1">
      <c r="B120" s="245"/>
      <c r="E120" s="246"/>
      <c r="F120" s="247" t="s">
        <v>205</v>
      </c>
      <c r="G120" s="248"/>
      <c r="H120" s="248"/>
      <c r="I120" s="248"/>
      <c r="K120" s="249">
        <v>127</v>
      </c>
      <c r="R120" s="245"/>
      <c r="S120" s="250"/>
      <c r="Z120" s="251"/>
      <c r="AS120" s="252" t="s">
        <v>120</v>
      </c>
      <c r="AT120" s="252" t="s">
        <v>74</v>
      </c>
      <c r="AU120" s="252" t="s">
        <v>74</v>
      </c>
      <c r="AV120" s="252" t="s">
        <v>87</v>
      </c>
      <c r="AW120" s="252" t="s">
        <v>17</v>
      </c>
      <c r="AX120" s="252" t="s">
        <v>112</v>
      </c>
    </row>
    <row r="121" spans="2:64" s="94" customFormat="1" ht="27" customHeight="1">
      <c r="B121" s="115"/>
      <c r="C121" s="232" t="s">
        <v>206</v>
      </c>
      <c r="D121" s="232" t="s">
        <v>113</v>
      </c>
      <c r="E121" s="233" t="s">
        <v>207</v>
      </c>
      <c r="F121" s="234" t="s">
        <v>208</v>
      </c>
      <c r="G121" s="235"/>
      <c r="H121" s="235"/>
      <c r="I121" s="235"/>
      <c r="J121" s="236" t="s">
        <v>146</v>
      </c>
      <c r="K121" s="237">
        <v>0.507</v>
      </c>
      <c r="L121" s="238"/>
      <c r="M121" s="235"/>
      <c r="N121" s="239">
        <f>ROUND($L$121*$K$121,2)</f>
        <v>0</v>
      </c>
      <c r="O121" s="235"/>
      <c r="P121" s="235"/>
      <c r="Q121" s="235"/>
      <c r="R121" s="115"/>
      <c r="S121" s="240"/>
      <c r="T121" s="241" t="s">
        <v>36</v>
      </c>
      <c r="W121" s="242">
        <v>0</v>
      </c>
      <c r="X121" s="242">
        <f>$W$121*$K$121</f>
        <v>0</v>
      </c>
      <c r="Y121" s="242">
        <v>0</v>
      </c>
      <c r="Z121" s="243">
        <f>$Y$121*$K$121</f>
        <v>0</v>
      </c>
      <c r="AQ121" s="193" t="s">
        <v>169</v>
      </c>
      <c r="AS121" s="193" t="s">
        <v>113</v>
      </c>
      <c r="AT121" s="193" t="s">
        <v>74</v>
      </c>
      <c r="AX121" s="94" t="s">
        <v>112</v>
      </c>
      <c r="BD121" s="244">
        <f>IF($T$121="základní",$N$121,0)</f>
        <v>0</v>
      </c>
      <c r="BE121" s="244">
        <f>IF($T$121="snížená",$N$121,0)</f>
        <v>0</v>
      </c>
      <c r="BF121" s="244">
        <f>IF($T$121="zákl. přenesená",$N$121,0)</f>
        <v>0</v>
      </c>
      <c r="BG121" s="244">
        <f>IF($T$121="sníž. přenesená",$N$121,0)</f>
        <v>0</v>
      </c>
      <c r="BH121" s="244">
        <f>IF($T$121="nulová",$N$121,0)</f>
        <v>0</v>
      </c>
      <c r="BI121" s="193" t="s">
        <v>17</v>
      </c>
      <c r="BJ121" s="244">
        <f>ROUND($L$121*$K$121,2)</f>
        <v>0</v>
      </c>
      <c r="BK121" s="193" t="s">
        <v>169</v>
      </c>
      <c r="BL121" s="193" t="s">
        <v>209</v>
      </c>
    </row>
    <row r="122" spans="2:64" s="94" customFormat="1" ht="27" customHeight="1">
      <c r="B122" s="115"/>
      <c r="C122" s="236" t="s">
        <v>8</v>
      </c>
      <c r="D122" s="236" t="s">
        <v>113</v>
      </c>
      <c r="E122" s="233" t="s">
        <v>210</v>
      </c>
      <c r="F122" s="234" t="s">
        <v>211</v>
      </c>
      <c r="G122" s="235"/>
      <c r="H122" s="235"/>
      <c r="I122" s="235"/>
      <c r="J122" s="236" t="s">
        <v>146</v>
      </c>
      <c r="K122" s="237">
        <v>0.507</v>
      </c>
      <c r="L122" s="238"/>
      <c r="M122" s="235"/>
      <c r="N122" s="239">
        <f>ROUND($L$122*$K$122,2)</f>
        <v>0</v>
      </c>
      <c r="O122" s="235"/>
      <c r="P122" s="235"/>
      <c r="Q122" s="235"/>
      <c r="R122" s="115"/>
      <c r="S122" s="240"/>
      <c r="T122" s="241" t="s">
        <v>36</v>
      </c>
      <c r="W122" s="242">
        <v>0</v>
      </c>
      <c r="X122" s="242">
        <f>$W$122*$K$122</f>
        <v>0</v>
      </c>
      <c r="Y122" s="242">
        <v>0</v>
      </c>
      <c r="Z122" s="243">
        <f>$Y$122*$K$122</f>
        <v>0</v>
      </c>
      <c r="AQ122" s="193" t="s">
        <v>169</v>
      </c>
      <c r="AS122" s="193" t="s">
        <v>113</v>
      </c>
      <c r="AT122" s="193" t="s">
        <v>74</v>
      </c>
      <c r="AX122" s="193" t="s">
        <v>112</v>
      </c>
      <c r="BD122" s="244">
        <f>IF($T$122="základní",$N$122,0)</f>
        <v>0</v>
      </c>
      <c r="BE122" s="244">
        <f>IF($T$122="snížená",$N$122,0)</f>
        <v>0</v>
      </c>
      <c r="BF122" s="244">
        <f>IF($T$122="zákl. přenesená",$N$122,0)</f>
        <v>0</v>
      </c>
      <c r="BG122" s="244">
        <f>IF($T$122="sníž. přenesená",$N$122,0)</f>
        <v>0</v>
      </c>
      <c r="BH122" s="244">
        <f>IF($T$122="nulová",$N$122,0)</f>
        <v>0</v>
      </c>
      <c r="BI122" s="193" t="s">
        <v>17</v>
      </c>
      <c r="BJ122" s="244">
        <f>ROUND($L$122*$K$122,2)</f>
        <v>0</v>
      </c>
      <c r="BK122" s="193" t="s">
        <v>169</v>
      </c>
      <c r="BL122" s="193" t="s">
        <v>212</v>
      </c>
    </row>
    <row r="123" spans="2:64" s="94" customFormat="1" ht="27" customHeight="1">
      <c r="B123" s="115"/>
      <c r="C123" s="236" t="s">
        <v>213</v>
      </c>
      <c r="D123" s="236" t="s">
        <v>113</v>
      </c>
      <c r="E123" s="233" t="s">
        <v>214</v>
      </c>
      <c r="F123" s="234" t="s">
        <v>215</v>
      </c>
      <c r="G123" s="235"/>
      <c r="H123" s="235"/>
      <c r="I123" s="235"/>
      <c r="J123" s="236" t="s">
        <v>146</v>
      </c>
      <c r="K123" s="237">
        <v>0.507</v>
      </c>
      <c r="L123" s="238"/>
      <c r="M123" s="235"/>
      <c r="N123" s="239">
        <f>ROUND($L$123*$K$123,2)</f>
        <v>0</v>
      </c>
      <c r="O123" s="235"/>
      <c r="P123" s="235"/>
      <c r="Q123" s="235"/>
      <c r="R123" s="115"/>
      <c r="S123" s="240"/>
      <c r="T123" s="241" t="s">
        <v>36</v>
      </c>
      <c r="W123" s="242">
        <v>0</v>
      </c>
      <c r="X123" s="242">
        <f>$W$123*$K$123</f>
        <v>0</v>
      </c>
      <c r="Y123" s="242">
        <v>0</v>
      </c>
      <c r="Z123" s="243">
        <f>$Y$123*$K$123</f>
        <v>0</v>
      </c>
      <c r="AQ123" s="193" t="s">
        <v>169</v>
      </c>
      <c r="AS123" s="193" t="s">
        <v>113</v>
      </c>
      <c r="AT123" s="193" t="s">
        <v>74</v>
      </c>
      <c r="AX123" s="193" t="s">
        <v>112</v>
      </c>
      <c r="BD123" s="244">
        <f>IF($T$123="základní",$N$123,0)</f>
        <v>0</v>
      </c>
      <c r="BE123" s="244">
        <f>IF($T$123="snížená",$N$123,0)</f>
        <v>0</v>
      </c>
      <c r="BF123" s="244">
        <f>IF($T$123="zákl. přenesená",$N$123,0)</f>
        <v>0</v>
      </c>
      <c r="BG123" s="244">
        <f>IF($T$123="sníž. přenesená",$N$123,0)</f>
        <v>0</v>
      </c>
      <c r="BH123" s="244">
        <f>IF($T$123="nulová",$N$123,0)</f>
        <v>0</v>
      </c>
      <c r="BI123" s="193" t="s">
        <v>17</v>
      </c>
      <c r="BJ123" s="244">
        <f>ROUND($L$123*$K$123,2)</f>
        <v>0</v>
      </c>
      <c r="BK123" s="193" t="s">
        <v>169</v>
      </c>
      <c r="BL123" s="193" t="s">
        <v>216</v>
      </c>
    </row>
    <row r="124" spans="2:62" s="220" customFormat="1" ht="30.75" customHeight="1">
      <c r="B124" s="221"/>
      <c r="D124" s="230" t="s">
        <v>94</v>
      </c>
      <c r="N124" s="231">
        <f>$BJ$124</f>
        <v>0</v>
      </c>
      <c r="O124" s="224"/>
      <c r="P124" s="224"/>
      <c r="Q124" s="224"/>
      <c r="R124" s="221"/>
      <c r="S124" s="225"/>
      <c r="V124" s="226">
        <f>SUM($V$125:$V$130)</f>
        <v>0</v>
      </c>
      <c r="X124" s="226">
        <f>SUM($X$125:$X$130)</f>
        <v>0.0023799999999999997</v>
      </c>
      <c r="Z124" s="227">
        <f>SUM($Z$125:$Z$130)</f>
        <v>0</v>
      </c>
      <c r="AQ124" s="228" t="s">
        <v>74</v>
      </c>
      <c r="AS124" s="228" t="s">
        <v>65</v>
      </c>
      <c r="AT124" s="228" t="s">
        <v>17</v>
      </c>
      <c r="AX124" s="228" t="s">
        <v>112</v>
      </c>
      <c r="BJ124" s="229">
        <f>SUM($BJ$125:$BJ$130)</f>
        <v>0</v>
      </c>
    </row>
    <row r="125" spans="2:64" s="94" customFormat="1" ht="15.75" customHeight="1">
      <c r="B125" s="115"/>
      <c r="C125" s="236" t="s">
        <v>217</v>
      </c>
      <c r="D125" s="236" t="s">
        <v>113</v>
      </c>
      <c r="E125" s="233" t="s">
        <v>218</v>
      </c>
      <c r="F125" s="234" t="s">
        <v>219</v>
      </c>
      <c r="G125" s="235"/>
      <c r="H125" s="235"/>
      <c r="I125" s="235"/>
      <c r="J125" s="236" t="s">
        <v>220</v>
      </c>
      <c r="K125" s="237">
        <v>17</v>
      </c>
      <c r="L125" s="238"/>
      <c r="M125" s="235"/>
      <c r="N125" s="239">
        <f>ROUND($L$125*$K$125,2)</f>
        <v>0</v>
      </c>
      <c r="O125" s="235"/>
      <c r="P125" s="235"/>
      <c r="Q125" s="235"/>
      <c r="R125" s="115"/>
      <c r="S125" s="240"/>
      <c r="T125" s="241" t="s">
        <v>36</v>
      </c>
      <c r="W125" s="242">
        <v>0.00014</v>
      </c>
      <c r="X125" s="242">
        <f>$W$125*$K$125</f>
        <v>0.0023799999999999997</v>
      </c>
      <c r="Y125" s="242">
        <v>0</v>
      </c>
      <c r="Z125" s="243">
        <f>$Y$125*$K$125</f>
        <v>0</v>
      </c>
      <c r="AQ125" s="193" t="s">
        <v>169</v>
      </c>
      <c r="AS125" s="193" t="s">
        <v>113</v>
      </c>
      <c r="AT125" s="193" t="s">
        <v>74</v>
      </c>
      <c r="AX125" s="193" t="s">
        <v>112</v>
      </c>
      <c r="BD125" s="244">
        <f>IF($T$125="základní",$N$125,0)</f>
        <v>0</v>
      </c>
      <c r="BE125" s="244">
        <f>IF($T$125="snížená",$N$125,0)</f>
        <v>0</v>
      </c>
      <c r="BF125" s="244">
        <f>IF($T$125="zákl. přenesená",$N$125,0)</f>
        <v>0</v>
      </c>
      <c r="BG125" s="244">
        <f>IF($T$125="sníž. přenesená",$N$125,0)</f>
        <v>0</v>
      </c>
      <c r="BH125" s="244">
        <f>IF($T$125="nulová",$N$125,0)</f>
        <v>0</v>
      </c>
      <c r="BI125" s="193" t="s">
        <v>17</v>
      </c>
      <c r="BJ125" s="244">
        <f>ROUND($L$125*$K$125,2)</f>
        <v>0</v>
      </c>
      <c r="BK125" s="193" t="s">
        <v>169</v>
      </c>
      <c r="BL125" s="193" t="s">
        <v>221</v>
      </c>
    </row>
    <row r="126" spans="2:50" s="94" customFormat="1" ht="15.75" customHeight="1">
      <c r="B126" s="245"/>
      <c r="E126" s="246"/>
      <c r="F126" s="247" t="s">
        <v>222</v>
      </c>
      <c r="G126" s="248"/>
      <c r="H126" s="248"/>
      <c r="I126" s="248"/>
      <c r="K126" s="249">
        <v>17</v>
      </c>
      <c r="R126" s="245"/>
      <c r="S126" s="250"/>
      <c r="Z126" s="251"/>
      <c r="AS126" s="252" t="s">
        <v>120</v>
      </c>
      <c r="AT126" s="252" t="s">
        <v>74</v>
      </c>
      <c r="AU126" s="252" t="s">
        <v>74</v>
      </c>
      <c r="AV126" s="252" t="s">
        <v>87</v>
      </c>
      <c r="AW126" s="252" t="s">
        <v>17</v>
      </c>
      <c r="AX126" s="252" t="s">
        <v>112</v>
      </c>
    </row>
    <row r="127" spans="2:64" s="94" customFormat="1" ht="15.75" customHeight="1">
      <c r="B127" s="115"/>
      <c r="C127" s="232" t="s">
        <v>223</v>
      </c>
      <c r="D127" s="232" t="s">
        <v>113</v>
      </c>
      <c r="E127" s="233" t="s">
        <v>224</v>
      </c>
      <c r="F127" s="234" t="s">
        <v>225</v>
      </c>
      <c r="G127" s="235"/>
      <c r="H127" s="235"/>
      <c r="I127" s="235"/>
      <c r="J127" s="236" t="s">
        <v>220</v>
      </c>
      <c r="K127" s="237">
        <v>17</v>
      </c>
      <c r="L127" s="238"/>
      <c r="M127" s="235"/>
      <c r="N127" s="239">
        <f>ROUND($L$127*$K$127,2)</f>
        <v>0</v>
      </c>
      <c r="O127" s="235"/>
      <c r="P127" s="235"/>
      <c r="Q127" s="235"/>
      <c r="R127" s="115"/>
      <c r="S127" s="240"/>
      <c r="T127" s="241" t="s">
        <v>36</v>
      </c>
      <c r="W127" s="242">
        <v>0</v>
      </c>
      <c r="X127" s="242">
        <f>$W$127*$K$127</f>
        <v>0</v>
      </c>
      <c r="Y127" s="242">
        <v>0</v>
      </c>
      <c r="Z127" s="243">
        <f>$Y$127*$K$127</f>
        <v>0</v>
      </c>
      <c r="AQ127" s="193" t="s">
        <v>169</v>
      </c>
      <c r="AS127" s="193" t="s">
        <v>113</v>
      </c>
      <c r="AT127" s="193" t="s">
        <v>74</v>
      </c>
      <c r="AX127" s="94" t="s">
        <v>112</v>
      </c>
      <c r="BD127" s="244">
        <f>IF($T$127="základní",$N$127,0)</f>
        <v>0</v>
      </c>
      <c r="BE127" s="244">
        <f>IF($T$127="snížená",$N$127,0)</f>
        <v>0</v>
      </c>
      <c r="BF127" s="244">
        <f>IF($T$127="zákl. přenesená",$N$127,0)</f>
        <v>0</v>
      </c>
      <c r="BG127" s="244">
        <f>IF($T$127="sníž. přenesená",$N$127,0)</f>
        <v>0</v>
      </c>
      <c r="BH127" s="244">
        <f>IF($T$127="nulová",$N$127,0)</f>
        <v>0</v>
      </c>
      <c r="BI127" s="193" t="s">
        <v>17</v>
      </c>
      <c r="BJ127" s="244">
        <f>ROUND($L$127*$K$127,2)</f>
        <v>0</v>
      </c>
      <c r="BK127" s="193" t="s">
        <v>169</v>
      </c>
      <c r="BL127" s="193" t="s">
        <v>226</v>
      </c>
    </row>
    <row r="128" spans="2:64" s="94" customFormat="1" ht="27" customHeight="1">
      <c r="B128" s="115"/>
      <c r="C128" s="236" t="s">
        <v>227</v>
      </c>
      <c r="D128" s="236" t="s">
        <v>113</v>
      </c>
      <c r="E128" s="233" t="s">
        <v>228</v>
      </c>
      <c r="F128" s="234" t="s">
        <v>229</v>
      </c>
      <c r="G128" s="235"/>
      <c r="H128" s="235"/>
      <c r="I128" s="235"/>
      <c r="J128" s="236" t="s">
        <v>146</v>
      </c>
      <c r="K128" s="237">
        <v>0.002</v>
      </c>
      <c r="L128" s="238"/>
      <c r="M128" s="235"/>
      <c r="N128" s="239">
        <f>ROUND($L$128*$K$128,2)</f>
        <v>0</v>
      </c>
      <c r="O128" s="235"/>
      <c r="P128" s="235"/>
      <c r="Q128" s="235"/>
      <c r="R128" s="115"/>
      <c r="S128" s="240"/>
      <c r="T128" s="241" t="s">
        <v>36</v>
      </c>
      <c r="W128" s="242">
        <v>0</v>
      </c>
      <c r="X128" s="242">
        <f>$W$128*$K$128</f>
        <v>0</v>
      </c>
      <c r="Y128" s="242">
        <v>0</v>
      </c>
      <c r="Z128" s="243">
        <f>$Y$128*$K$128</f>
        <v>0</v>
      </c>
      <c r="AQ128" s="193" t="s">
        <v>169</v>
      </c>
      <c r="AS128" s="193" t="s">
        <v>113</v>
      </c>
      <c r="AT128" s="193" t="s">
        <v>74</v>
      </c>
      <c r="AX128" s="193" t="s">
        <v>112</v>
      </c>
      <c r="BD128" s="244">
        <f>IF($T$128="základní",$N$128,0)</f>
        <v>0</v>
      </c>
      <c r="BE128" s="244">
        <f>IF($T$128="snížená",$N$128,0)</f>
        <v>0</v>
      </c>
      <c r="BF128" s="244">
        <f>IF($T$128="zákl. přenesená",$N$128,0)</f>
        <v>0</v>
      </c>
      <c r="BG128" s="244">
        <f>IF($T$128="sníž. přenesená",$N$128,0)</f>
        <v>0</v>
      </c>
      <c r="BH128" s="244">
        <f>IF($T$128="nulová",$N$128,0)</f>
        <v>0</v>
      </c>
      <c r="BI128" s="193" t="s">
        <v>17</v>
      </c>
      <c r="BJ128" s="244">
        <f>ROUND($L$128*$K$128,2)</f>
        <v>0</v>
      </c>
      <c r="BK128" s="193" t="s">
        <v>169</v>
      </c>
      <c r="BL128" s="193" t="s">
        <v>230</v>
      </c>
    </row>
    <row r="129" spans="2:64" s="94" customFormat="1" ht="27" customHeight="1">
      <c r="B129" s="115"/>
      <c r="C129" s="236" t="s">
        <v>231</v>
      </c>
      <c r="D129" s="236" t="s">
        <v>113</v>
      </c>
      <c r="E129" s="233" t="s">
        <v>232</v>
      </c>
      <c r="F129" s="234" t="s">
        <v>233</v>
      </c>
      <c r="G129" s="235"/>
      <c r="H129" s="235"/>
      <c r="I129" s="235"/>
      <c r="J129" s="236" t="s">
        <v>146</v>
      </c>
      <c r="K129" s="237">
        <v>0.002</v>
      </c>
      <c r="L129" s="238"/>
      <c r="M129" s="235"/>
      <c r="N129" s="239">
        <f>ROUND($L$129*$K$129,2)</f>
        <v>0</v>
      </c>
      <c r="O129" s="235"/>
      <c r="P129" s="235"/>
      <c r="Q129" s="235"/>
      <c r="R129" s="115"/>
      <c r="S129" s="240"/>
      <c r="T129" s="241" t="s">
        <v>36</v>
      </c>
      <c r="W129" s="242">
        <v>0</v>
      </c>
      <c r="X129" s="242">
        <f>$W$129*$K$129</f>
        <v>0</v>
      </c>
      <c r="Y129" s="242">
        <v>0</v>
      </c>
      <c r="Z129" s="243">
        <f>$Y$129*$K$129</f>
        <v>0</v>
      </c>
      <c r="AQ129" s="193" t="s">
        <v>169</v>
      </c>
      <c r="AS129" s="193" t="s">
        <v>113</v>
      </c>
      <c r="AT129" s="193" t="s">
        <v>74</v>
      </c>
      <c r="AX129" s="193" t="s">
        <v>112</v>
      </c>
      <c r="BD129" s="244">
        <f>IF($T$129="základní",$N$129,0)</f>
        <v>0</v>
      </c>
      <c r="BE129" s="244">
        <f>IF($T$129="snížená",$N$129,0)</f>
        <v>0</v>
      </c>
      <c r="BF129" s="244">
        <f>IF($T$129="zákl. přenesená",$N$129,0)</f>
        <v>0</v>
      </c>
      <c r="BG129" s="244">
        <f>IF($T$129="sníž. přenesená",$N$129,0)</f>
        <v>0</v>
      </c>
      <c r="BH129" s="244">
        <f>IF($T$129="nulová",$N$129,0)</f>
        <v>0</v>
      </c>
      <c r="BI129" s="193" t="s">
        <v>17</v>
      </c>
      <c r="BJ129" s="244">
        <f>ROUND($L$129*$K$129,2)</f>
        <v>0</v>
      </c>
      <c r="BK129" s="193" t="s">
        <v>169</v>
      </c>
      <c r="BL129" s="193" t="s">
        <v>234</v>
      </c>
    </row>
    <row r="130" spans="2:64" s="94" customFormat="1" ht="27" customHeight="1">
      <c r="B130" s="115"/>
      <c r="C130" s="236" t="s">
        <v>235</v>
      </c>
      <c r="D130" s="236" t="s">
        <v>113</v>
      </c>
      <c r="E130" s="233" t="s">
        <v>236</v>
      </c>
      <c r="F130" s="234" t="s">
        <v>237</v>
      </c>
      <c r="G130" s="235"/>
      <c r="H130" s="235"/>
      <c r="I130" s="235"/>
      <c r="J130" s="236" t="s">
        <v>146</v>
      </c>
      <c r="K130" s="237">
        <v>0.002</v>
      </c>
      <c r="L130" s="238"/>
      <c r="M130" s="235"/>
      <c r="N130" s="239">
        <f>ROUND($L$130*$K$130,2)</f>
        <v>0</v>
      </c>
      <c r="O130" s="235"/>
      <c r="P130" s="235"/>
      <c r="Q130" s="235"/>
      <c r="R130" s="115"/>
      <c r="S130" s="240"/>
      <c r="T130" s="241" t="s">
        <v>36</v>
      </c>
      <c r="W130" s="242">
        <v>0</v>
      </c>
      <c r="X130" s="242">
        <f>$W$130*$K$130</f>
        <v>0</v>
      </c>
      <c r="Y130" s="242">
        <v>0</v>
      </c>
      <c r="Z130" s="243">
        <f>$Y$130*$K$130</f>
        <v>0</v>
      </c>
      <c r="AQ130" s="193" t="s">
        <v>169</v>
      </c>
      <c r="AS130" s="193" t="s">
        <v>113</v>
      </c>
      <c r="AT130" s="193" t="s">
        <v>74</v>
      </c>
      <c r="AX130" s="193" t="s">
        <v>112</v>
      </c>
      <c r="BD130" s="244">
        <f>IF($T$130="základní",$N$130,0)</f>
        <v>0</v>
      </c>
      <c r="BE130" s="244">
        <f>IF($T$130="snížená",$N$130,0)</f>
        <v>0</v>
      </c>
      <c r="BF130" s="244">
        <f>IF($T$130="zákl. přenesená",$N$130,0)</f>
        <v>0</v>
      </c>
      <c r="BG130" s="244">
        <f>IF($T$130="sníž. přenesená",$N$130,0)</f>
        <v>0</v>
      </c>
      <c r="BH130" s="244">
        <f>IF($T$130="nulová",$N$130,0)</f>
        <v>0</v>
      </c>
      <c r="BI130" s="193" t="s">
        <v>17</v>
      </c>
      <c r="BJ130" s="244">
        <f>ROUND($L$130*$K$130,2)</f>
        <v>0</v>
      </c>
      <c r="BK130" s="193" t="s">
        <v>169</v>
      </c>
      <c r="BL130" s="193" t="s">
        <v>238</v>
      </c>
    </row>
    <row r="131" spans="2:62" s="220" customFormat="1" ht="30.75" customHeight="1">
      <c r="B131" s="221"/>
      <c r="D131" s="230" t="s">
        <v>95</v>
      </c>
      <c r="N131" s="231">
        <f>$BJ$131</f>
        <v>0</v>
      </c>
      <c r="O131" s="224"/>
      <c r="P131" s="224"/>
      <c r="Q131" s="224"/>
      <c r="R131" s="221"/>
      <c r="S131" s="225"/>
      <c r="V131" s="226">
        <f>SUM($V$132:$V$135)</f>
        <v>0</v>
      </c>
      <c r="X131" s="226">
        <f>SUM($X$132:$X$135)</f>
        <v>0.033860680000000004</v>
      </c>
      <c r="Z131" s="227">
        <f>SUM($Z$132:$Z$135)</f>
        <v>0</v>
      </c>
      <c r="AQ131" s="228" t="s">
        <v>74</v>
      </c>
      <c r="AS131" s="228" t="s">
        <v>65</v>
      </c>
      <c r="AT131" s="228" t="s">
        <v>17</v>
      </c>
      <c r="AX131" s="228" t="s">
        <v>112</v>
      </c>
      <c r="BJ131" s="229">
        <f>SUM($BJ$132:$BJ$135)</f>
        <v>0</v>
      </c>
    </row>
    <row r="132" spans="2:64" s="94" customFormat="1" ht="27" customHeight="1">
      <c r="B132" s="115"/>
      <c r="C132" s="236" t="s">
        <v>239</v>
      </c>
      <c r="D132" s="236" t="s">
        <v>113</v>
      </c>
      <c r="E132" s="233" t="s">
        <v>240</v>
      </c>
      <c r="F132" s="234" t="s">
        <v>241</v>
      </c>
      <c r="G132" s="235"/>
      <c r="H132" s="235"/>
      <c r="I132" s="235"/>
      <c r="J132" s="236" t="s">
        <v>116</v>
      </c>
      <c r="K132" s="237">
        <v>120.931</v>
      </c>
      <c r="L132" s="238"/>
      <c r="M132" s="235"/>
      <c r="N132" s="239">
        <f>ROUND($L$132*$K$132,2)</f>
        <v>0</v>
      </c>
      <c r="O132" s="235"/>
      <c r="P132" s="235"/>
      <c r="Q132" s="235"/>
      <c r="R132" s="115"/>
      <c r="S132" s="240"/>
      <c r="T132" s="241" t="s">
        <v>36</v>
      </c>
      <c r="W132" s="242">
        <v>0</v>
      </c>
      <c r="X132" s="242">
        <f>$W$132*$K$132</f>
        <v>0</v>
      </c>
      <c r="Y132" s="242">
        <v>0</v>
      </c>
      <c r="Z132" s="243">
        <f>$Y$132*$K$132</f>
        <v>0</v>
      </c>
      <c r="AQ132" s="193" t="s">
        <v>169</v>
      </c>
      <c r="AS132" s="193" t="s">
        <v>113</v>
      </c>
      <c r="AT132" s="193" t="s">
        <v>74</v>
      </c>
      <c r="AX132" s="193" t="s">
        <v>112</v>
      </c>
      <c r="BD132" s="244">
        <f>IF($T$132="základní",$N$132,0)</f>
        <v>0</v>
      </c>
      <c r="BE132" s="244">
        <f>IF($T$132="snížená",$N$132,0)</f>
        <v>0</v>
      </c>
      <c r="BF132" s="244">
        <f>IF($T$132="zákl. přenesená",$N$132,0)</f>
        <v>0</v>
      </c>
      <c r="BG132" s="244">
        <f>IF($T$132="sníž. přenesená",$N$132,0)</f>
        <v>0</v>
      </c>
      <c r="BH132" s="244">
        <f>IF($T$132="nulová",$N$132,0)</f>
        <v>0</v>
      </c>
      <c r="BI132" s="193" t="s">
        <v>17</v>
      </c>
      <c r="BJ132" s="244">
        <f>ROUND($L$132*$K$132,2)</f>
        <v>0</v>
      </c>
      <c r="BK132" s="193" t="s">
        <v>169</v>
      </c>
      <c r="BL132" s="193" t="s">
        <v>242</v>
      </c>
    </row>
    <row r="133" spans="2:50" s="94" customFormat="1" ht="15.75" customHeight="1">
      <c r="B133" s="245"/>
      <c r="E133" s="246"/>
      <c r="F133" s="247" t="s">
        <v>243</v>
      </c>
      <c r="G133" s="248"/>
      <c r="H133" s="248"/>
      <c r="I133" s="248"/>
      <c r="K133" s="249">
        <v>120.931</v>
      </c>
      <c r="R133" s="245"/>
      <c r="S133" s="250"/>
      <c r="Z133" s="251"/>
      <c r="AS133" s="252" t="s">
        <v>120</v>
      </c>
      <c r="AT133" s="252" t="s">
        <v>74</v>
      </c>
      <c r="AU133" s="252" t="s">
        <v>74</v>
      </c>
      <c r="AV133" s="252" t="s">
        <v>87</v>
      </c>
      <c r="AW133" s="252" t="s">
        <v>17</v>
      </c>
      <c r="AX133" s="252" t="s">
        <v>112</v>
      </c>
    </row>
    <row r="134" spans="2:64" s="94" customFormat="1" ht="27" customHeight="1">
      <c r="B134" s="115"/>
      <c r="C134" s="232" t="s">
        <v>244</v>
      </c>
      <c r="D134" s="232" t="s">
        <v>113</v>
      </c>
      <c r="E134" s="233" t="s">
        <v>245</v>
      </c>
      <c r="F134" s="234" t="s">
        <v>246</v>
      </c>
      <c r="G134" s="235"/>
      <c r="H134" s="235"/>
      <c r="I134" s="235"/>
      <c r="J134" s="236" t="s">
        <v>116</v>
      </c>
      <c r="K134" s="237">
        <v>120.931</v>
      </c>
      <c r="L134" s="238"/>
      <c r="M134" s="235"/>
      <c r="N134" s="239">
        <f>ROUND($L$134*$K$134,2)</f>
        <v>0</v>
      </c>
      <c r="O134" s="235"/>
      <c r="P134" s="235"/>
      <c r="Q134" s="235"/>
      <c r="R134" s="115"/>
      <c r="S134" s="240"/>
      <c r="T134" s="241" t="s">
        <v>36</v>
      </c>
      <c r="W134" s="242">
        <v>0.0002</v>
      </c>
      <c r="X134" s="242">
        <f>$W$134*$K$134</f>
        <v>0.0241862</v>
      </c>
      <c r="Y134" s="242">
        <v>0</v>
      </c>
      <c r="Z134" s="243">
        <f>$Y$134*$K$134</f>
        <v>0</v>
      </c>
      <c r="AQ134" s="193" t="s">
        <v>169</v>
      </c>
      <c r="AS134" s="193" t="s">
        <v>113</v>
      </c>
      <c r="AT134" s="193" t="s">
        <v>74</v>
      </c>
      <c r="AX134" s="94" t="s">
        <v>112</v>
      </c>
      <c r="BD134" s="244">
        <f>IF($T$134="základní",$N$134,0)</f>
        <v>0</v>
      </c>
      <c r="BE134" s="244">
        <f>IF($T$134="snížená",$N$134,0)</f>
        <v>0</v>
      </c>
      <c r="BF134" s="244">
        <f>IF($T$134="zákl. přenesená",$N$134,0)</f>
        <v>0</v>
      </c>
      <c r="BG134" s="244">
        <f>IF($T$134="sníž. přenesená",$N$134,0)</f>
        <v>0</v>
      </c>
      <c r="BH134" s="244">
        <f>IF($T$134="nulová",$N$134,0)</f>
        <v>0</v>
      </c>
      <c r="BI134" s="193" t="s">
        <v>17</v>
      </c>
      <c r="BJ134" s="244">
        <f>ROUND($L$134*$K$134,2)</f>
        <v>0</v>
      </c>
      <c r="BK134" s="193" t="s">
        <v>169</v>
      </c>
      <c r="BL134" s="193" t="s">
        <v>247</v>
      </c>
    </row>
    <row r="135" spans="2:64" s="94" customFormat="1" ht="27" customHeight="1">
      <c r="B135" s="115"/>
      <c r="C135" s="236" t="s">
        <v>248</v>
      </c>
      <c r="D135" s="236" t="s">
        <v>113</v>
      </c>
      <c r="E135" s="233" t="s">
        <v>249</v>
      </c>
      <c r="F135" s="234" t="s">
        <v>250</v>
      </c>
      <c r="G135" s="235"/>
      <c r="H135" s="235"/>
      <c r="I135" s="235"/>
      <c r="J135" s="236" t="s">
        <v>116</v>
      </c>
      <c r="K135" s="237">
        <v>120.931</v>
      </c>
      <c r="L135" s="238"/>
      <c r="M135" s="235"/>
      <c r="N135" s="239">
        <f>ROUND($L$135*$K$135,2)</f>
        <v>0</v>
      </c>
      <c r="O135" s="235"/>
      <c r="P135" s="235"/>
      <c r="Q135" s="235"/>
      <c r="R135" s="115"/>
      <c r="S135" s="240"/>
      <c r="T135" s="241" t="s">
        <v>36</v>
      </c>
      <c r="W135" s="242">
        <v>8E-05</v>
      </c>
      <c r="X135" s="242">
        <f>$W$135*$K$135</f>
        <v>0.009674480000000001</v>
      </c>
      <c r="Y135" s="242">
        <v>0</v>
      </c>
      <c r="Z135" s="243">
        <f>$Y$135*$K$135</f>
        <v>0</v>
      </c>
      <c r="AQ135" s="193" t="s">
        <v>169</v>
      </c>
      <c r="AS135" s="193" t="s">
        <v>113</v>
      </c>
      <c r="AT135" s="193" t="s">
        <v>74</v>
      </c>
      <c r="AX135" s="193" t="s">
        <v>112</v>
      </c>
      <c r="BD135" s="244">
        <f>IF($T$135="základní",$N$135,0)</f>
        <v>0</v>
      </c>
      <c r="BE135" s="244">
        <f>IF($T$135="snížená",$N$135,0)</f>
        <v>0</v>
      </c>
      <c r="BF135" s="244">
        <f>IF($T$135="zákl. přenesená",$N$135,0)</f>
        <v>0</v>
      </c>
      <c r="BG135" s="244">
        <f>IF($T$135="sníž. přenesená",$N$135,0)</f>
        <v>0</v>
      </c>
      <c r="BH135" s="244">
        <f>IF($T$135="nulová",$N$135,0)</f>
        <v>0</v>
      </c>
      <c r="BI135" s="193" t="s">
        <v>17</v>
      </c>
      <c r="BJ135" s="244">
        <f>ROUND($L$135*$K$135,2)</f>
        <v>0</v>
      </c>
      <c r="BK135" s="193" t="s">
        <v>169</v>
      </c>
      <c r="BL135" s="193" t="s">
        <v>251</v>
      </c>
    </row>
    <row r="136" spans="2:62" s="220" customFormat="1" ht="30.75" customHeight="1">
      <c r="B136" s="221"/>
      <c r="D136" s="230" t="s">
        <v>96</v>
      </c>
      <c r="N136" s="231">
        <f>$BJ$136</f>
        <v>0</v>
      </c>
      <c r="O136" s="224"/>
      <c r="P136" s="224"/>
      <c r="Q136" s="224"/>
      <c r="R136" s="221"/>
      <c r="S136" s="225"/>
      <c r="V136" s="226">
        <f>SUM($V$137:$V$145)</f>
        <v>0</v>
      </c>
      <c r="X136" s="226">
        <f>SUM($X$137:$X$145)</f>
        <v>0.606186</v>
      </c>
      <c r="Z136" s="227">
        <f>SUM($Z$137:$Z$145)</f>
        <v>2.9987999999999997</v>
      </c>
      <c r="AQ136" s="228" t="s">
        <v>74</v>
      </c>
      <c r="AS136" s="228" t="s">
        <v>65</v>
      </c>
      <c r="AT136" s="228" t="s">
        <v>17</v>
      </c>
      <c r="AX136" s="228" t="s">
        <v>112</v>
      </c>
      <c r="BJ136" s="229">
        <f>SUM($BJ$137:$BJ$145)</f>
        <v>0</v>
      </c>
    </row>
    <row r="137" spans="2:64" s="94" customFormat="1" ht="27" customHeight="1">
      <c r="B137" s="115"/>
      <c r="C137" s="236" t="s">
        <v>252</v>
      </c>
      <c r="D137" s="236" t="s">
        <v>113</v>
      </c>
      <c r="E137" s="233" t="s">
        <v>253</v>
      </c>
      <c r="F137" s="234" t="s">
        <v>254</v>
      </c>
      <c r="G137" s="235"/>
      <c r="H137" s="235"/>
      <c r="I137" s="235"/>
      <c r="J137" s="236" t="s">
        <v>116</v>
      </c>
      <c r="K137" s="237">
        <v>214.2</v>
      </c>
      <c r="L137" s="238"/>
      <c r="M137" s="235"/>
      <c r="N137" s="239">
        <f>ROUND($L$137*$K$137,2)</f>
        <v>0</v>
      </c>
      <c r="O137" s="235"/>
      <c r="P137" s="235"/>
      <c r="Q137" s="235"/>
      <c r="R137" s="115"/>
      <c r="S137" s="240"/>
      <c r="T137" s="241" t="s">
        <v>36</v>
      </c>
      <c r="W137" s="242">
        <v>0.00283</v>
      </c>
      <c r="X137" s="242">
        <f>$W$137*$K$137</f>
        <v>0.606186</v>
      </c>
      <c r="Y137" s="242">
        <v>0</v>
      </c>
      <c r="Z137" s="243">
        <f>$Y$137*$K$137</f>
        <v>0</v>
      </c>
      <c r="AQ137" s="193" t="s">
        <v>169</v>
      </c>
      <c r="AS137" s="193" t="s">
        <v>113</v>
      </c>
      <c r="AT137" s="193" t="s">
        <v>74</v>
      </c>
      <c r="AX137" s="193" t="s">
        <v>112</v>
      </c>
      <c r="BD137" s="244">
        <f>IF($T$137="základní",$N$137,0)</f>
        <v>0</v>
      </c>
      <c r="BE137" s="244">
        <f>IF($T$137="snížená",$N$137,0)</f>
        <v>0</v>
      </c>
      <c r="BF137" s="244">
        <f>IF($T$137="zákl. přenesená",$N$137,0)</f>
        <v>0</v>
      </c>
      <c r="BG137" s="244">
        <f>IF($T$137="sníž. přenesená",$N$137,0)</f>
        <v>0</v>
      </c>
      <c r="BH137" s="244">
        <f>IF($T$137="nulová",$N$137,0)</f>
        <v>0</v>
      </c>
      <c r="BI137" s="193" t="s">
        <v>17</v>
      </c>
      <c r="BJ137" s="244">
        <f>ROUND($L$137*$K$137,2)</f>
        <v>0</v>
      </c>
      <c r="BK137" s="193" t="s">
        <v>169</v>
      </c>
      <c r="BL137" s="193" t="s">
        <v>255</v>
      </c>
    </row>
    <row r="138" spans="2:50" s="94" customFormat="1" ht="15.75" customHeight="1">
      <c r="B138" s="245"/>
      <c r="E138" s="246"/>
      <c r="F138" s="247" t="s">
        <v>256</v>
      </c>
      <c r="G138" s="248"/>
      <c r="H138" s="248"/>
      <c r="I138" s="248"/>
      <c r="K138" s="249">
        <v>214.2</v>
      </c>
      <c r="R138" s="245"/>
      <c r="S138" s="250"/>
      <c r="Z138" s="251"/>
      <c r="AS138" s="252" t="s">
        <v>120</v>
      </c>
      <c r="AT138" s="252" t="s">
        <v>74</v>
      </c>
      <c r="AU138" s="252" t="s">
        <v>74</v>
      </c>
      <c r="AV138" s="252" t="s">
        <v>87</v>
      </c>
      <c r="AW138" s="252" t="s">
        <v>17</v>
      </c>
      <c r="AX138" s="252" t="s">
        <v>112</v>
      </c>
    </row>
    <row r="139" spans="2:64" s="94" customFormat="1" ht="27" customHeight="1">
      <c r="B139" s="115"/>
      <c r="C139" s="232" t="s">
        <v>257</v>
      </c>
      <c r="D139" s="232" t="s">
        <v>113</v>
      </c>
      <c r="E139" s="233" t="s">
        <v>258</v>
      </c>
      <c r="F139" s="234" t="s">
        <v>259</v>
      </c>
      <c r="G139" s="235"/>
      <c r="H139" s="235"/>
      <c r="I139" s="235"/>
      <c r="J139" s="236" t="s">
        <v>116</v>
      </c>
      <c r="K139" s="237">
        <v>214.2</v>
      </c>
      <c r="L139" s="238"/>
      <c r="M139" s="235"/>
      <c r="N139" s="239">
        <f>ROUND($L$139*$K$139,2)</f>
        <v>0</v>
      </c>
      <c r="O139" s="235"/>
      <c r="P139" s="235"/>
      <c r="Q139" s="235"/>
      <c r="R139" s="115"/>
      <c r="S139" s="240"/>
      <c r="T139" s="241" t="s">
        <v>36</v>
      </c>
      <c r="W139" s="242">
        <v>0</v>
      </c>
      <c r="X139" s="242">
        <f>$W$139*$K$139</f>
        <v>0</v>
      </c>
      <c r="Y139" s="242">
        <v>0.014</v>
      </c>
      <c r="Z139" s="243">
        <f>$Y$139*$K$139</f>
        <v>2.9987999999999997</v>
      </c>
      <c r="AQ139" s="193" t="s">
        <v>169</v>
      </c>
      <c r="AS139" s="193" t="s">
        <v>113</v>
      </c>
      <c r="AT139" s="193" t="s">
        <v>74</v>
      </c>
      <c r="AX139" s="94" t="s">
        <v>112</v>
      </c>
      <c r="BD139" s="244">
        <f>IF($T$139="základní",$N$139,0)</f>
        <v>0</v>
      </c>
      <c r="BE139" s="244">
        <f>IF($T$139="snížená",$N$139,0)</f>
        <v>0</v>
      </c>
      <c r="BF139" s="244">
        <f>IF($T$139="zákl. přenesená",$N$139,0)</f>
        <v>0</v>
      </c>
      <c r="BG139" s="244">
        <f>IF($T$139="sníž. přenesená",$N$139,0)</f>
        <v>0</v>
      </c>
      <c r="BH139" s="244">
        <f>IF($T$139="nulová",$N$139,0)</f>
        <v>0</v>
      </c>
      <c r="BI139" s="193" t="s">
        <v>17</v>
      </c>
      <c r="BJ139" s="244">
        <f>ROUND($L$139*$K$139,2)</f>
        <v>0</v>
      </c>
      <c r="BK139" s="193" t="s">
        <v>169</v>
      </c>
      <c r="BL139" s="193" t="s">
        <v>260</v>
      </c>
    </row>
    <row r="140" spans="2:50" s="94" customFormat="1" ht="15.75" customHeight="1">
      <c r="B140" s="245"/>
      <c r="E140" s="246"/>
      <c r="F140" s="247" t="s">
        <v>261</v>
      </c>
      <c r="G140" s="248"/>
      <c r="H140" s="248"/>
      <c r="I140" s="248"/>
      <c r="K140" s="249">
        <v>214.2</v>
      </c>
      <c r="R140" s="245"/>
      <c r="S140" s="250"/>
      <c r="Z140" s="251"/>
      <c r="AS140" s="252" t="s">
        <v>120</v>
      </c>
      <c r="AT140" s="252" t="s">
        <v>74</v>
      </c>
      <c r="AU140" s="252" t="s">
        <v>74</v>
      </c>
      <c r="AV140" s="252" t="s">
        <v>87</v>
      </c>
      <c r="AW140" s="252" t="s">
        <v>17</v>
      </c>
      <c r="AX140" s="252" t="s">
        <v>112</v>
      </c>
    </row>
    <row r="141" spans="2:64" s="94" customFormat="1" ht="27" customHeight="1">
      <c r="B141" s="115"/>
      <c r="C141" s="232" t="s">
        <v>262</v>
      </c>
      <c r="D141" s="232" t="s">
        <v>113</v>
      </c>
      <c r="E141" s="233" t="s">
        <v>263</v>
      </c>
      <c r="F141" s="234" t="s">
        <v>264</v>
      </c>
      <c r="G141" s="235"/>
      <c r="H141" s="235"/>
      <c r="I141" s="235"/>
      <c r="J141" s="236" t="s">
        <v>116</v>
      </c>
      <c r="K141" s="237">
        <v>214.2</v>
      </c>
      <c r="L141" s="238"/>
      <c r="M141" s="235"/>
      <c r="N141" s="239">
        <f>ROUND($L$141*$K$141,2)</f>
        <v>0</v>
      </c>
      <c r="O141" s="235"/>
      <c r="P141" s="235"/>
      <c r="Q141" s="235"/>
      <c r="R141" s="115"/>
      <c r="S141" s="240"/>
      <c r="T141" s="241" t="s">
        <v>36</v>
      </c>
      <c r="W141" s="242">
        <v>0</v>
      </c>
      <c r="X141" s="242">
        <f>$W$141*$K$141</f>
        <v>0</v>
      </c>
      <c r="Y141" s="242">
        <v>0</v>
      </c>
      <c r="Z141" s="243">
        <f>$Y$141*$K$141</f>
        <v>0</v>
      </c>
      <c r="AQ141" s="193" t="s">
        <v>169</v>
      </c>
      <c r="AS141" s="193" t="s">
        <v>113</v>
      </c>
      <c r="AT141" s="193" t="s">
        <v>74</v>
      </c>
      <c r="AX141" s="94" t="s">
        <v>112</v>
      </c>
      <c r="BD141" s="244">
        <f>IF($T$141="základní",$N$141,0)</f>
        <v>0</v>
      </c>
      <c r="BE141" s="244">
        <f>IF($T$141="snížená",$N$141,0)</f>
        <v>0</v>
      </c>
      <c r="BF141" s="244">
        <f>IF($T$141="zákl. přenesená",$N$141,0)</f>
        <v>0</v>
      </c>
      <c r="BG141" s="244">
        <f>IF($T$141="sníž. přenesená",$N$141,0)</f>
        <v>0</v>
      </c>
      <c r="BH141" s="244">
        <f>IF($T$141="nulová",$N$141,0)</f>
        <v>0</v>
      </c>
      <c r="BI141" s="193" t="s">
        <v>17</v>
      </c>
      <c r="BJ141" s="244">
        <f>ROUND($L$141*$K$141,2)</f>
        <v>0</v>
      </c>
      <c r="BK141" s="193" t="s">
        <v>169</v>
      </c>
      <c r="BL141" s="193" t="s">
        <v>265</v>
      </c>
    </row>
    <row r="142" spans="2:50" s="94" customFormat="1" ht="15.75" customHeight="1">
      <c r="B142" s="245"/>
      <c r="E142" s="246"/>
      <c r="F142" s="247" t="s">
        <v>256</v>
      </c>
      <c r="G142" s="248"/>
      <c r="H142" s="248"/>
      <c r="I142" s="248"/>
      <c r="K142" s="249">
        <v>214.2</v>
      </c>
      <c r="R142" s="245"/>
      <c r="S142" s="250"/>
      <c r="Z142" s="251"/>
      <c r="AS142" s="252" t="s">
        <v>120</v>
      </c>
      <c r="AT142" s="252" t="s">
        <v>74</v>
      </c>
      <c r="AU142" s="252" t="s">
        <v>74</v>
      </c>
      <c r="AV142" s="252" t="s">
        <v>87</v>
      </c>
      <c r="AW142" s="252" t="s">
        <v>17</v>
      </c>
      <c r="AX142" s="252" t="s">
        <v>112</v>
      </c>
    </row>
    <row r="143" spans="2:64" s="94" customFormat="1" ht="27" customHeight="1">
      <c r="B143" s="115"/>
      <c r="C143" s="232" t="s">
        <v>266</v>
      </c>
      <c r="D143" s="232" t="s">
        <v>113</v>
      </c>
      <c r="E143" s="233" t="s">
        <v>267</v>
      </c>
      <c r="F143" s="234" t="s">
        <v>268</v>
      </c>
      <c r="G143" s="235"/>
      <c r="H143" s="235"/>
      <c r="I143" s="235"/>
      <c r="J143" s="236" t="s">
        <v>146</v>
      </c>
      <c r="K143" s="237">
        <v>0.606</v>
      </c>
      <c r="L143" s="238"/>
      <c r="M143" s="235"/>
      <c r="N143" s="239">
        <f>ROUND($L$143*$K$143,2)</f>
        <v>0</v>
      </c>
      <c r="O143" s="235"/>
      <c r="P143" s="235"/>
      <c r="Q143" s="235"/>
      <c r="R143" s="115"/>
      <c r="S143" s="240"/>
      <c r="T143" s="241" t="s">
        <v>36</v>
      </c>
      <c r="W143" s="242">
        <v>0</v>
      </c>
      <c r="X143" s="242">
        <f>$W$143*$K$143</f>
        <v>0</v>
      </c>
      <c r="Y143" s="242">
        <v>0</v>
      </c>
      <c r="Z143" s="243">
        <f>$Y$143*$K$143</f>
        <v>0</v>
      </c>
      <c r="AQ143" s="193" t="s">
        <v>169</v>
      </c>
      <c r="AS143" s="193" t="s">
        <v>113</v>
      </c>
      <c r="AT143" s="193" t="s">
        <v>74</v>
      </c>
      <c r="AX143" s="94" t="s">
        <v>112</v>
      </c>
      <c r="BD143" s="244">
        <f>IF($T$143="základní",$N$143,0)</f>
        <v>0</v>
      </c>
      <c r="BE143" s="244">
        <f>IF($T$143="snížená",$N$143,0)</f>
        <v>0</v>
      </c>
      <c r="BF143" s="244">
        <f>IF($T$143="zákl. přenesená",$N$143,0)</f>
        <v>0</v>
      </c>
      <c r="BG143" s="244">
        <f>IF($T$143="sníž. přenesená",$N$143,0)</f>
        <v>0</v>
      </c>
      <c r="BH143" s="244">
        <f>IF($T$143="nulová",$N$143,0)</f>
        <v>0</v>
      </c>
      <c r="BI143" s="193" t="s">
        <v>17</v>
      </c>
      <c r="BJ143" s="244">
        <f>ROUND($L$143*$K$143,2)</f>
        <v>0</v>
      </c>
      <c r="BK143" s="193" t="s">
        <v>169</v>
      </c>
      <c r="BL143" s="193" t="s">
        <v>269</v>
      </c>
    </row>
    <row r="144" spans="2:64" s="94" customFormat="1" ht="27" customHeight="1">
      <c r="B144" s="115"/>
      <c r="C144" s="236" t="s">
        <v>270</v>
      </c>
      <c r="D144" s="236" t="s">
        <v>113</v>
      </c>
      <c r="E144" s="233" t="s">
        <v>271</v>
      </c>
      <c r="F144" s="234" t="s">
        <v>272</v>
      </c>
      <c r="G144" s="235"/>
      <c r="H144" s="235"/>
      <c r="I144" s="235"/>
      <c r="J144" s="236" t="s">
        <v>146</v>
      </c>
      <c r="K144" s="237">
        <v>0.606</v>
      </c>
      <c r="L144" s="238"/>
      <c r="M144" s="235"/>
      <c r="N144" s="239">
        <f>ROUND($L$144*$K$144,2)</f>
        <v>0</v>
      </c>
      <c r="O144" s="235"/>
      <c r="P144" s="235"/>
      <c r="Q144" s="235"/>
      <c r="R144" s="115"/>
      <c r="S144" s="240"/>
      <c r="T144" s="241" t="s">
        <v>36</v>
      </c>
      <c r="W144" s="242">
        <v>0</v>
      </c>
      <c r="X144" s="242">
        <f>$W$144*$K$144</f>
        <v>0</v>
      </c>
      <c r="Y144" s="242">
        <v>0</v>
      </c>
      <c r="Z144" s="243">
        <f>$Y$144*$K$144</f>
        <v>0</v>
      </c>
      <c r="AQ144" s="193" t="s">
        <v>169</v>
      </c>
      <c r="AS144" s="193" t="s">
        <v>113</v>
      </c>
      <c r="AT144" s="193" t="s">
        <v>74</v>
      </c>
      <c r="AX144" s="193" t="s">
        <v>112</v>
      </c>
      <c r="BD144" s="244">
        <f>IF($T$144="základní",$N$144,0)</f>
        <v>0</v>
      </c>
      <c r="BE144" s="244">
        <f>IF($T$144="snížená",$N$144,0)</f>
        <v>0</v>
      </c>
      <c r="BF144" s="244">
        <f>IF($T$144="zákl. přenesená",$N$144,0)</f>
        <v>0</v>
      </c>
      <c r="BG144" s="244">
        <f>IF($T$144="sníž. přenesená",$N$144,0)</f>
        <v>0</v>
      </c>
      <c r="BH144" s="244">
        <f>IF($T$144="nulová",$N$144,0)</f>
        <v>0</v>
      </c>
      <c r="BI144" s="193" t="s">
        <v>17</v>
      </c>
      <c r="BJ144" s="244">
        <f>ROUND($L$144*$K$144,2)</f>
        <v>0</v>
      </c>
      <c r="BK144" s="193" t="s">
        <v>169</v>
      </c>
      <c r="BL144" s="193" t="s">
        <v>273</v>
      </c>
    </row>
    <row r="145" spans="2:64" s="94" customFormat="1" ht="27" customHeight="1">
      <c r="B145" s="115"/>
      <c r="C145" s="236" t="s">
        <v>274</v>
      </c>
      <c r="D145" s="236" t="s">
        <v>113</v>
      </c>
      <c r="E145" s="233" t="s">
        <v>275</v>
      </c>
      <c r="F145" s="234" t="s">
        <v>276</v>
      </c>
      <c r="G145" s="235"/>
      <c r="H145" s="235"/>
      <c r="I145" s="235"/>
      <c r="J145" s="236" t="s">
        <v>146</v>
      </c>
      <c r="K145" s="237">
        <v>0.606</v>
      </c>
      <c r="L145" s="238"/>
      <c r="M145" s="235"/>
      <c r="N145" s="239">
        <f>ROUND($L$145*$K$145,2)</f>
        <v>0</v>
      </c>
      <c r="O145" s="235"/>
      <c r="P145" s="235"/>
      <c r="Q145" s="235"/>
      <c r="R145" s="115"/>
      <c r="S145" s="240"/>
      <c r="T145" s="262" t="s">
        <v>36</v>
      </c>
      <c r="U145" s="263"/>
      <c r="V145" s="263"/>
      <c r="W145" s="264">
        <v>0</v>
      </c>
      <c r="X145" s="264">
        <f>$W$145*$K$145</f>
        <v>0</v>
      </c>
      <c r="Y145" s="264">
        <v>0</v>
      </c>
      <c r="Z145" s="265">
        <f>$Y$145*$K$145</f>
        <v>0</v>
      </c>
      <c r="AQ145" s="193" t="s">
        <v>169</v>
      </c>
      <c r="AS145" s="193" t="s">
        <v>113</v>
      </c>
      <c r="AT145" s="193" t="s">
        <v>74</v>
      </c>
      <c r="AX145" s="193" t="s">
        <v>112</v>
      </c>
      <c r="BD145" s="244">
        <f>IF($T$145="základní",$N$145,0)</f>
        <v>0</v>
      </c>
      <c r="BE145" s="244">
        <f>IF($T$145="snížená",$N$145,0)</f>
        <v>0</v>
      </c>
      <c r="BF145" s="244">
        <f>IF($T$145="zákl. přenesená",$N$145,0)</f>
        <v>0</v>
      </c>
      <c r="BG145" s="244">
        <f>IF($T$145="sníž. přenesená",$N$145,0)</f>
        <v>0</v>
      </c>
      <c r="BH145" s="244">
        <f>IF($T$145="nulová",$N$145,0)</f>
        <v>0</v>
      </c>
      <c r="BI145" s="193" t="s">
        <v>17</v>
      </c>
      <c r="BJ145" s="244">
        <f>ROUND($L$145*$K$145,2)</f>
        <v>0</v>
      </c>
      <c r="BK145" s="193" t="s">
        <v>169</v>
      </c>
      <c r="BL145" s="193" t="s">
        <v>277</v>
      </c>
    </row>
    <row r="146" spans="2:18" s="94" customFormat="1" ht="7.5" customHeight="1">
      <c r="B146" s="138"/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  <c r="P146" s="139"/>
      <c r="Q146" s="139"/>
      <c r="R146" s="115"/>
    </row>
    <row r="147" s="90" customFormat="1" ht="14.25" customHeight="1"/>
  </sheetData>
  <sheetProtection password="FC37" sheet="1"/>
  <protectedRanges>
    <protectedRange sqref="L81:M145" name="Oblast1"/>
  </protectedRanges>
  <mergeCells count="191">
    <mergeCell ref="H1:K1"/>
    <mergeCell ref="R2:AB2"/>
    <mergeCell ref="F145:I145"/>
    <mergeCell ref="L145:M145"/>
    <mergeCell ref="N145:Q145"/>
    <mergeCell ref="N78:Q78"/>
    <mergeCell ref="N79:Q79"/>
    <mergeCell ref="N80:Q80"/>
    <mergeCell ref="N84:Q84"/>
    <mergeCell ref="F142:I142"/>
    <mergeCell ref="F135:I135"/>
    <mergeCell ref="L135:M135"/>
    <mergeCell ref="N136:Q136"/>
    <mergeCell ref="N135:Q135"/>
    <mergeCell ref="F137:I137"/>
    <mergeCell ref="L137:M137"/>
    <mergeCell ref="F141:I141"/>
    <mergeCell ref="L141:M141"/>
    <mergeCell ref="F143:I143"/>
    <mergeCell ref="L143:M143"/>
    <mergeCell ref="N143:Q143"/>
    <mergeCell ref="N141:Q141"/>
    <mergeCell ref="L134:M134"/>
    <mergeCell ref="N134:Q134"/>
    <mergeCell ref="F144:I144"/>
    <mergeCell ref="L144:M144"/>
    <mergeCell ref="N144:Q144"/>
    <mergeCell ref="F138:I138"/>
    <mergeCell ref="F139:I139"/>
    <mergeCell ref="L139:M139"/>
    <mergeCell ref="N139:Q139"/>
    <mergeCell ref="F140:I140"/>
    <mergeCell ref="N129:Q129"/>
    <mergeCell ref="F130:I130"/>
    <mergeCell ref="L130:M130"/>
    <mergeCell ref="N130:Q130"/>
    <mergeCell ref="N137:Q137"/>
    <mergeCell ref="F132:I132"/>
    <mergeCell ref="L132:M132"/>
    <mergeCell ref="N132:Q132"/>
    <mergeCell ref="F133:I133"/>
    <mergeCell ref="F134:I134"/>
    <mergeCell ref="N131:Q131"/>
    <mergeCell ref="F126:I126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F123:I123"/>
    <mergeCell ref="L123:M123"/>
    <mergeCell ref="N123:Q123"/>
    <mergeCell ref="F125:I125"/>
    <mergeCell ref="L125:M125"/>
    <mergeCell ref="N125:Q125"/>
    <mergeCell ref="N124:Q124"/>
    <mergeCell ref="F120:I120"/>
    <mergeCell ref="F121:I121"/>
    <mergeCell ref="L121:M121"/>
    <mergeCell ref="N121:Q121"/>
    <mergeCell ref="F122:I122"/>
    <mergeCell ref="L122:M122"/>
    <mergeCell ref="N122:Q122"/>
    <mergeCell ref="F116:I116"/>
    <mergeCell ref="F117:I117"/>
    <mergeCell ref="L117:M117"/>
    <mergeCell ref="N117:Q117"/>
    <mergeCell ref="F118:I118"/>
    <mergeCell ref="F119:I119"/>
    <mergeCell ref="L119:M119"/>
    <mergeCell ref="N119:Q119"/>
    <mergeCell ref="F112:I112"/>
    <mergeCell ref="F113:I113"/>
    <mergeCell ref="L113:M113"/>
    <mergeCell ref="N113:Q113"/>
    <mergeCell ref="F114:I114"/>
    <mergeCell ref="F115:I115"/>
    <mergeCell ref="F108:I108"/>
    <mergeCell ref="F109:I109"/>
    <mergeCell ref="L109:M109"/>
    <mergeCell ref="N109:Q109"/>
    <mergeCell ref="F110:I110"/>
    <mergeCell ref="F111:I111"/>
    <mergeCell ref="L111:M111"/>
    <mergeCell ref="N111:Q111"/>
    <mergeCell ref="F104:I104"/>
    <mergeCell ref="F105:I105"/>
    <mergeCell ref="L105:M105"/>
    <mergeCell ref="N105:Q105"/>
    <mergeCell ref="F106:I106"/>
    <mergeCell ref="F107:I107"/>
    <mergeCell ref="L107:M107"/>
    <mergeCell ref="N107:Q107"/>
    <mergeCell ref="F99:I99"/>
    <mergeCell ref="F100:I100"/>
    <mergeCell ref="L100:M100"/>
    <mergeCell ref="N100:Q100"/>
    <mergeCell ref="F103:I103"/>
    <mergeCell ref="L103:M103"/>
    <mergeCell ref="N103:Q103"/>
    <mergeCell ref="N101:Q101"/>
    <mergeCell ref="N102:Q102"/>
    <mergeCell ref="F96:I96"/>
    <mergeCell ref="F97:I97"/>
    <mergeCell ref="L97:M97"/>
    <mergeCell ref="N97:Q97"/>
    <mergeCell ref="F98:I98"/>
    <mergeCell ref="L98:M98"/>
    <mergeCell ref="N98:Q98"/>
    <mergeCell ref="F92:I92"/>
    <mergeCell ref="F94:I94"/>
    <mergeCell ref="L94:M94"/>
    <mergeCell ref="N94:Q94"/>
    <mergeCell ref="F95:I95"/>
    <mergeCell ref="L95:M95"/>
    <mergeCell ref="N95:Q95"/>
    <mergeCell ref="N93:Q93"/>
    <mergeCell ref="F88:I88"/>
    <mergeCell ref="F89:I89"/>
    <mergeCell ref="L89:M89"/>
    <mergeCell ref="N89:Q89"/>
    <mergeCell ref="F90:I90"/>
    <mergeCell ref="F91:I91"/>
    <mergeCell ref="L91:M91"/>
    <mergeCell ref="N91:Q91"/>
    <mergeCell ref="F85:I85"/>
    <mergeCell ref="L85:M85"/>
    <mergeCell ref="N85:Q85"/>
    <mergeCell ref="F86:I86"/>
    <mergeCell ref="F87:I87"/>
    <mergeCell ref="L87:M87"/>
    <mergeCell ref="N87:Q87"/>
    <mergeCell ref="F81:I81"/>
    <mergeCell ref="L81:M81"/>
    <mergeCell ref="N81:Q81"/>
    <mergeCell ref="F82:I82"/>
    <mergeCell ref="F83:I83"/>
    <mergeCell ref="L83:M83"/>
    <mergeCell ref="N83:Q83"/>
    <mergeCell ref="F70:Q70"/>
    <mergeCell ref="M72:P72"/>
    <mergeCell ref="M74:Q74"/>
    <mergeCell ref="F77:I77"/>
    <mergeCell ref="L77:M77"/>
    <mergeCell ref="N77:Q77"/>
    <mergeCell ref="N57:Q57"/>
    <mergeCell ref="N58:Q58"/>
    <mergeCell ref="N59:Q59"/>
    <mergeCell ref="N60:Q60"/>
    <mergeCell ref="C67:Q67"/>
    <mergeCell ref="F69:Q69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Q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Q2"/>
    <mergeCell ref="C4:Q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7" tooltip="Soupis prací" display="3) Soupis prací"/>
    <hyperlink ref="R1:S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4"/>
  <sheetViews>
    <sheetView showGridLines="0" tabSelected="1" zoomScale="85" zoomScaleNormal="85" zoomScalePageLayoutView="0" workbookViewId="0" topLeftCell="A1">
      <pane ySplit="1" topLeftCell="A2" activePane="bottomLeft" state="frozen"/>
      <selection pane="topLeft" activeCell="AI33" sqref="AI33"/>
      <selection pane="bottomLeft" activeCell="AI33" sqref="AI33"/>
    </sheetView>
  </sheetViews>
  <sheetFormatPr defaultColWidth="10.5" defaultRowHeight="14.25" customHeight="1"/>
  <cols>
    <col min="1" max="1" width="8.33203125" style="90" customWidth="1"/>
    <col min="2" max="2" width="1.66796875" style="90" customWidth="1"/>
    <col min="3" max="3" width="4.16015625" style="90" customWidth="1"/>
    <col min="4" max="4" width="4.33203125" style="90" customWidth="1"/>
    <col min="5" max="5" width="17.16015625" style="90" customWidth="1"/>
    <col min="6" max="7" width="11.16015625" style="90" customWidth="1"/>
    <col min="8" max="8" width="12.5" style="90" customWidth="1"/>
    <col min="9" max="9" width="7" style="90" customWidth="1"/>
    <col min="10" max="10" width="5.16015625" style="90" customWidth="1"/>
    <col min="11" max="11" width="11.5" style="90" customWidth="1"/>
    <col min="12" max="12" width="12" style="90" customWidth="1"/>
    <col min="13" max="14" width="6" style="90" customWidth="1"/>
    <col min="15" max="15" width="2" style="90" customWidth="1"/>
    <col min="16" max="16" width="12.5" style="90" customWidth="1"/>
    <col min="17" max="17" width="4.16015625" style="90" customWidth="1"/>
    <col min="18" max="18" width="8.16015625" style="90" customWidth="1"/>
    <col min="19" max="19" width="29.66015625" style="90" hidden="1" customWidth="1"/>
    <col min="20" max="20" width="16.33203125" style="90" hidden="1" customWidth="1"/>
    <col min="21" max="21" width="12.33203125" style="90" hidden="1" customWidth="1"/>
    <col min="22" max="22" width="16.33203125" style="90" hidden="1" customWidth="1"/>
    <col min="23" max="23" width="12.16015625" style="90" hidden="1" customWidth="1"/>
    <col min="24" max="24" width="15" style="90" hidden="1" customWidth="1"/>
    <col min="25" max="25" width="11" style="90" hidden="1" customWidth="1"/>
    <col min="26" max="26" width="15" style="90" hidden="1" customWidth="1"/>
    <col min="27" max="27" width="16.33203125" style="90" hidden="1" customWidth="1"/>
    <col min="28" max="28" width="11" style="90" customWidth="1"/>
    <col min="29" max="29" width="15" style="90" customWidth="1"/>
    <col min="30" max="30" width="16.33203125" style="90" customWidth="1"/>
    <col min="31" max="42" width="10.5" style="188" customWidth="1"/>
    <col min="43" max="64" width="10.5" style="90" hidden="1" customWidth="1"/>
    <col min="65" max="16384" width="10.5" style="188" customWidth="1"/>
  </cols>
  <sheetData>
    <row r="1" spans="1:255" s="89" customFormat="1" ht="22.5" customHeight="1">
      <c r="A1" s="5"/>
      <c r="B1" s="2"/>
      <c r="C1" s="2"/>
      <c r="D1" s="3" t="s">
        <v>1</v>
      </c>
      <c r="E1" s="2"/>
      <c r="F1" s="4" t="s">
        <v>360</v>
      </c>
      <c r="G1" s="4"/>
      <c r="H1" s="79" t="s">
        <v>361</v>
      </c>
      <c r="I1" s="79"/>
      <c r="J1" s="79"/>
      <c r="K1" s="79"/>
      <c r="L1" s="4" t="s">
        <v>362</v>
      </c>
      <c r="M1" s="4"/>
      <c r="N1" s="2"/>
      <c r="O1" s="3" t="s">
        <v>78</v>
      </c>
      <c r="P1" s="2"/>
      <c r="Q1" s="2"/>
      <c r="R1" s="4" t="s">
        <v>363</v>
      </c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</row>
    <row r="2" spans="3:45" s="90" customFormat="1" ht="37.5" customHeight="1">
      <c r="C2" s="91" t="s">
        <v>5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3" t="s">
        <v>6</v>
      </c>
      <c r="S2" s="92"/>
      <c r="T2" s="92"/>
      <c r="U2" s="92"/>
      <c r="V2" s="92"/>
      <c r="W2" s="92"/>
      <c r="X2" s="92"/>
      <c r="Y2" s="92"/>
      <c r="Z2" s="92"/>
      <c r="AA2" s="92"/>
      <c r="AB2" s="92"/>
      <c r="AS2" s="90" t="s">
        <v>77</v>
      </c>
    </row>
    <row r="3" spans="2:45" s="90" customFormat="1" ht="7.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AS3" s="90" t="s">
        <v>74</v>
      </c>
    </row>
    <row r="4" spans="2:45" s="90" customFormat="1" ht="37.5" customHeight="1">
      <c r="B4" s="98"/>
      <c r="C4" s="99" t="s">
        <v>79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S4" s="101" t="s">
        <v>11</v>
      </c>
      <c r="AS4" s="90" t="s">
        <v>3</v>
      </c>
    </row>
    <row r="5" s="90" customFormat="1" ht="7.5" customHeight="1">
      <c r="B5" s="98"/>
    </row>
    <row r="6" spans="2:17" s="90" customFormat="1" ht="15.75" customHeight="1">
      <c r="B6" s="98"/>
      <c r="D6" s="108" t="s">
        <v>15</v>
      </c>
      <c r="F6" s="189" t="str">
        <f>'Rekapitulace stavby'!$K$6</f>
        <v> Oprava světlíků a prosklených stěn ústředního skladu (hala Kondor)</v>
      </c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</row>
    <row r="7" spans="2:17" s="94" customFormat="1" ht="18.75" customHeight="1">
      <c r="B7" s="115"/>
      <c r="D7" s="105" t="s">
        <v>80</v>
      </c>
      <c r="F7" s="106" t="s">
        <v>278</v>
      </c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</row>
    <row r="8" spans="2:12" s="94" customFormat="1" ht="14.25" customHeight="1">
      <c r="B8" s="115"/>
      <c r="D8" s="190" t="s">
        <v>527</v>
      </c>
      <c r="E8" s="190"/>
      <c r="F8" s="190" t="s">
        <v>528</v>
      </c>
      <c r="G8" s="190"/>
      <c r="H8" s="190"/>
      <c r="I8" s="190"/>
      <c r="J8" s="190"/>
      <c r="K8" s="190"/>
      <c r="L8" s="190"/>
    </row>
    <row r="9" spans="2:6" s="94" customFormat="1" ht="15" customHeight="1">
      <c r="B9" s="115"/>
      <c r="D9" s="108" t="s">
        <v>82</v>
      </c>
      <c r="F9" s="109"/>
    </row>
    <row r="10" spans="2:16" s="94" customFormat="1" ht="15" customHeight="1">
      <c r="B10" s="115"/>
      <c r="D10" s="108" t="s">
        <v>18</v>
      </c>
      <c r="F10" s="109" t="s">
        <v>19</v>
      </c>
      <c r="M10" s="108" t="s">
        <v>20</v>
      </c>
      <c r="O10" s="191" t="str">
        <f>'Rekapitulace stavby'!$AN$8</f>
        <v>13.06.2019</v>
      </c>
      <c r="P10" s="121"/>
    </row>
    <row r="11" s="94" customFormat="1" ht="7.5" customHeight="1">
      <c r="B11" s="115"/>
    </row>
    <row r="12" spans="2:16" s="94" customFormat="1" ht="15" customHeight="1">
      <c r="B12" s="115"/>
      <c r="D12" s="108" t="s">
        <v>24</v>
      </c>
      <c r="M12" s="108" t="s">
        <v>25</v>
      </c>
      <c r="O12" s="146"/>
      <c r="P12" s="121"/>
    </row>
    <row r="13" spans="2:16" s="94" customFormat="1" ht="18.75" customHeight="1">
      <c r="B13" s="115"/>
      <c r="E13" s="109" t="s">
        <v>26</v>
      </c>
      <c r="M13" s="108" t="s">
        <v>27</v>
      </c>
      <c r="O13" s="146"/>
      <c r="P13" s="121"/>
    </row>
    <row r="14" s="94" customFormat="1" ht="7.5" customHeight="1">
      <c r="B14" s="115"/>
    </row>
    <row r="15" spans="2:16" s="94" customFormat="1" ht="15" customHeight="1">
      <c r="B15" s="115"/>
      <c r="D15" s="108" t="s">
        <v>28</v>
      </c>
      <c r="M15" s="108" t="s">
        <v>25</v>
      </c>
      <c r="O15" s="146" t="str">
        <f>IF('Rekapitulace stavby'!$AN$13="","",'Rekapitulace stavby'!$AN$13)</f>
        <v>Vyplň údaj</v>
      </c>
      <c r="P15" s="121"/>
    </row>
    <row r="16" spans="2:16" s="94" customFormat="1" ht="18.75" customHeight="1">
      <c r="B16" s="115"/>
      <c r="E16" s="109" t="str">
        <f>IF('Rekapitulace stavby'!$E$14="","",'Rekapitulace stavby'!$E$14)</f>
        <v>Vyplň údaj</v>
      </c>
      <c r="M16" s="108" t="s">
        <v>27</v>
      </c>
      <c r="O16" s="146" t="str">
        <f>IF('Rekapitulace stavby'!$AN$14="","",'Rekapitulace stavby'!$AN$14)</f>
        <v>Vyplň údaj</v>
      </c>
      <c r="P16" s="121"/>
    </row>
    <row r="17" s="94" customFormat="1" ht="7.5" customHeight="1">
      <c r="B17" s="115"/>
    </row>
    <row r="18" spans="2:16" s="94" customFormat="1" ht="15" customHeight="1">
      <c r="B18" s="115"/>
      <c r="D18" s="108" t="s">
        <v>30</v>
      </c>
      <c r="M18" s="108" t="s">
        <v>25</v>
      </c>
      <c r="O18" s="146">
        <f>IF('Rekapitulace stavby'!$AN$16="","",'Rekapitulace stavby'!$AN$16)</f>
      </c>
      <c r="P18" s="121"/>
    </row>
    <row r="19" spans="2:16" s="94" customFormat="1" ht="18.75" customHeight="1">
      <c r="B19" s="115"/>
      <c r="E19" s="109" t="s">
        <v>523</v>
      </c>
      <c r="M19" s="108" t="s">
        <v>27</v>
      </c>
      <c r="O19" s="146">
        <f>IF('Rekapitulace stavby'!$AN$17="","",'Rekapitulace stavby'!$AN$17)</f>
      </c>
      <c r="P19" s="121"/>
    </row>
    <row r="20" s="94" customFormat="1" ht="7.5" customHeight="1">
      <c r="B20" s="115"/>
    </row>
    <row r="21" spans="2:4" s="94" customFormat="1" ht="15" customHeight="1">
      <c r="B21" s="115"/>
      <c r="D21" s="108" t="s">
        <v>33</v>
      </c>
    </row>
    <row r="22" spans="2:16" s="193" customFormat="1" ht="15.75" customHeight="1">
      <c r="B22" s="192"/>
      <c r="E22" s="113"/>
      <c r="F22" s="194"/>
      <c r="G22" s="194"/>
      <c r="H22" s="194"/>
      <c r="I22" s="194"/>
      <c r="J22" s="194"/>
      <c r="K22" s="194"/>
      <c r="L22" s="194"/>
      <c r="M22" s="194"/>
      <c r="N22" s="194"/>
      <c r="O22" s="194"/>
      <c r="P22" s="194"/>
    </row>
    <row r="23" s="94" customFormat="1" ht="7.5" customHeight="1">
      <c r="B23" s="115"/>
    </row>
    <row r="24" spans="2:16" s="94" customFormat="1" ht="7.5" customHeight="1">
      <c r="B24" s="115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</row>
    <row r="25" spans="2:16" s="94" customFormat="1" ht="26.25" customHeight="1">
      <c r="B25" s="115"/>
      <c r="D25" s="195" t="s">
        <v>525</v>
      </c>
      <c r="M25" s="163">
        <f>ROUNDUP($N$78,2)</f>
        <v>0</v>
      </c>
      <c r="N25" s="121"/>
      <c r="O25" s="121"/>
      <c r="P25" s="121"/>
    </row>
    <row r="26" spans="2:16" s="94" customFormat="1" ht="7.5" customHeight="1">
      <c r="B26" s="115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</row>
    <row r="27" spans="2:16" s="94" customFormat="1" ht="15" customHeight="1">
      <c r="B27" s="115"/>
      <c r="D27" s="123"/>
      <c r="E27" s="123"/>
      <c r="F27" s="196"/>
      <c r="G27" s="197"/>
      <c r="H27" s="198"/>
      <c r="I27" s="121"/>
      <c r="J27" s="121"/>
      <c r="M27" s="198"/>
      <c r="N27" s="121"/>
      <c r="O27" s="121"/>
      <c r="P27" s="121"/>
    </row>
    <row r="28" spans="2:16" s="94" customFormat="1" ht="15" customHeight="1">
      <c r="B28" s="115"/>
      <c r="E28" s="123"/>
      <c r="F28" s="196"/>
      <c r="G28" s="197"/>
      <c r="H28" s="198"/>
      <c r="I28" s="121"/>
      <c r="J28" s="121"/>
      <c r="M28" s="198"/>
      <c r="N28" s="121"/>
      <c r="O28" s="121"/>
      <c r="P28" s="121"/>
    </row>
    <row r="29" spans="2:16" s="94" customFormat="1" ht="15" customHeight="1" hidden="1">
      <c r="B29" s="115"/>
      <c r="E29" s="123" t="s">
        <v>39</v>
      </c>
      <c r="F29" s="196">
        <v>0.21</v>
      </c>
      <c r="G29" s="197" t="s">
        <v>37</v>
      </c>
      <c r="H29" s="198">
        <f>SUM($BF$78:$BF$123)</f>
        <v>0</v>
      </c>
      <c r="I29" s="121"/>
      <c r="J29" s="121"/>
      <c r="M29" s="198">
        <v>0</v>
      </c>
      <c r="N29" s="121"/>
      <c r="O29" s="121"/>
      <c r="P29" s="121"/>
    </row>
    <row r="30" spans="2:16" s="94" customFormat="1" ht="15" customHeight="1" hidden="1">
      <c r="B30" s="115"/>
      <c r="E30" s="123" t="s">
        <v>40</v>
      </c>
      <c r="F30" s="196">
        <v>0.15</v>
      </c>
      <c r="G30" s="197" t="s">
        <v>37</v>
      </c>
      <c r="H30" s="198">
        <f>SUM($BG$78:$BG$123)</f>
        <v>0</v>
      </c>
      <c r="I30" s="121"/>
      <c r="J30" s="121"/>
      <c r="M30" s="198">
        <v>0</v>
      </c>
      <c r="N30" s="121"/>
      <c r="O30" s="121"/>
      <c r="P30" s="121"/>
    </row>
    <row r="31" spans="2:16" s="94" customFormat="1" ht="15" customHeight="1" hidden="1">
      <c r="B31" s="115"/>
      <c r="E31" s="123" t="s">
        <v>41</v>
      </c>
      <c r="F31" s="196">
        <v>0</v>
      </c>
      <c r="G31" s="197" t="s">
        <v>37</v>
      </c>
      <c r="H31" s="198">
        <f>SUM($BH$78:$BH$123)</f>
        <v>0</v>
      </c>
      <c r="I31" s="121"/>
      <c r="J31" s="121"/>
      <c r="M31" s="198">
        <v>0</v>
      </c>
      <c r="N31" s="121"/>
      <c r="O31" s="121"/>
      <c r="P31" s="121"/>
    </row>
    <row r="32" s="94" customFormat="1" ht="7.5" customHeight="1">
      <c r="B32" s="115"/>
    </row>
    <row r="33" spans="2:17" s="94" customFormat="1" ht="26.25" customHeight="1">
      <c r="B33" s="115"/>
      <c r="C33" s="129"/>
      <c r="D33" s="130" t="s">
        <v>526</v>
      </c>
      <c r="E33" s="131"/>
      <c r="F33" s="131"/>
      <c r="G33" s="199" t="s">
        <v>43</v>
      </c>
      <c r="H33" s="132" t="s">
        <v>44</v>
      </c>
      <c r="I33" s="131"/>
      <c r="J33" s="131"/>
      <c r="K33" s="131"/>
      <c r="L33" s="135">
        <f>ROUNDUP(SUM($M$25:$M$31),2)</f>
        <v>0</v>
      </c>
      <c r="M33" s="134"/>
      <c r="N33" s="134"/>
      <c r="O33" s="134"/>
      <c r="P33" s="136"/>
      <c r="Q33" s="129"/>
    </row>
    <row r="34" spans="2:17" s="94" customFormat="1" ht="15" customHeight="1">
      <c r="B34" s="138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</row>
    <row r="38" spans="2:17" s="94" customFormat="1" ht="7.5" customHeight="1">
      <c r="B38" s="141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</row>
    <row r="39" spans="2:17" s="94" customFormat="1" ht="37.5" customHeight="1">
      <c r="B39" s="115"/>
      <c r="C39" s="99" t="s">
        <v>83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</row>
    <row r="40" s="94" customFormat="1" ht="7.5" customHeight="1">
      <c r="B40" s="115"/>
    </row>
    <row r="41" spans="2:17" s="94" customFormat="1" ht="15" customHeight="1">
      <c r="B41" s="115"/>
      <c r="C41" s="108" t="s">
        <v>15</v>
      </c>
      <c r="F41" s="189" t="str">
        <f>$F$6</f>
        <v> Oprava světlíků a prosklených stěn ústředního skladu (hala Kondor)</v>
      </c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2:17" s="94" customFormat="1" ht="15" customHeight="1">
      <c r="B42" s="115"/>
      <c r="C42" s="105" t="s">
        <v>80</v>
      </c>
      <c r="F42" s="106" t="str">
        <f>$F$7</f>
        <v>02 - Oprava světlíků</v>
      </c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</row>
    <row r="43" s="94" customFormat="1" ht="7.5" customHeight="1">
      <c r="B43" s="115"/>
    </row>
    <row r="44" spans="2:16" s="94" customFormat="1" ht="18.75" customHeight="1">
      <c r="B44" s="115"/>
      <c r="C44" s="108" t="s">
        <v>18</v>
      </c>
      <c r="F44" s="109" t="str">
        <f>$F$10</f>
        <v>areál střediska DÚK - lokalita Herkules</v>
      </c>
      <c r="K44" s="108" t="s">
        <v>20</v>
      </c>
      <c r="M44" s="191" t="str">
        <f>IF($O$10="","",$O$10)</f>
        <v>13.06.2019</v>
      </c>
      <c r="N44" s="121"/>
      <c r="O44" s="121"/>
      <c r="P44" s="121"/>
    </row>
    <row r="45" s="94" customFormat="1" ht="7.5" customHeight="1">
      <c r="B45" s="115"/>
    </row>
    <row r="46" spans="2:17" s="94" customFormat="1" ht="15.75" customHeight="1">
      <c r="B46" s="115"/>
      <c r="C46" s="108" t="s">
        <v>24</v>
      </c>
      <c r="F46" s="109" t="str">
        <f>$E$13</f>
        <v>Palivový kombinát Ústí s.p.</v>
      </c>
      <c r="K46" s="108" t="s">
        <v>30</v>
      </c>
      <c r="M46" s="146" t="str">
        <f>$E$19</f>
        <v>Ing. Slonek</v>
      </c>
      <c r="N46" s="121"/>
      <c r="O46" s="121"/>
      <c r="P46" s="121"/>
      <c r="Q46" s="121"/>
    </row>
    <row r="47" spans="2:6" s="94" customFormat="1" ht="15" customHeight="1">
      <c r="B47" s="115"/>
      <c r="C47" s="108" t="s">
        <v>28</v>
      </c>
      <c r="F47" s="109" t="str">
        <f>IF($E$16="","",$E$16)</f>
        <v>Vyplň údaj</v>
      </c>
    </row>
    <row r="48" s="94" customFormat="1" ht="11.25" customHeight="1">
      <c r="B48" s="115"/>
    </row>
    <row r="49" spans="2:17" s="94" customFormat="1" ht="30" customHeight="1">
      <c r="B49" s="115"/>
      <c r="C49" s="200" t="s">
        <v>84</v>
      </c>
      <c r="D49" s="201"/>
      <c r="E49" s="201"/>
      <c r="F49" s="201"/>
      <c r="G49" s="201"/>
      <c r="H49" s="129"/>
      <c r="I49" s="129"/>
      <c r="J49" s="129"/>
      <c r="K49" s="129"/>
      <c r="L49" s="129"/>
      <c r="M49" s="129"/>
      <c r="N49" s="200" t="s">
        <v>85</v>
      </c>
      <c r="O49" s="201"/>
      <c r="P49" s="201"/>
      <c r="Q49" s="201"/>
    </row>
    <row r="50" s="94" customFormat="1" ht="11.25" customHeight="1">
      <c r="B50" s="115"/>
    </row>
    <row r="51" spans="2:46" s="94" customFormat="1" ht="30" customHeight="1">
      <c r="B51" s="115"/>
      <c r="C51" s="162" t="s">
        <v>86</v>
      </c>
      <c r="N51" s="163">
        <f>ROUNDUP($N$78,2)</f>
        <v>0</v>
      </c>
      <c r="O51" s="121"/>
      <c r="P51" s="121"/>
      <c r="Q51" s="121"/>
      <c r="AT51" s="94" t="s">
        <v>87</v>
      </c>
    </row>
    <row r="52" spans="2:17" s="170" customFormat="1" ht="25.5" customHeight="1">
      <c r="B52" s="202"/>
      <c r="D52" s="203" t="s">
        <v>88</v>
      </c>
      <c r="N52" s="204">
        <f>ROUNDUP($N$79,2)</f>
        <v>0</v>
      </c>
      <c r="O52" s="205"/>
      <c r="P52" s="205"/>
      <c r="Q52" s="205"/>
    </row>
    <row r="53" spans="2:17" s="206" customFormat="1" ht="21" customHeight="1">
      <c r="B53" s="207"/>
      <c r="D53" s="208" t="s">
        <v>90</v>
      </c>
      <c r="N53" s="209">
        <f>ROUNDUP($N$80,2)</f>
        <v>0</v>
      </c>
      <c r="O53" s="205"/>
      <c r="P53" s="205"/>
      <c r="Q53" s="205"/>
    </row>
    <row r="54" spans="2:17" s="206" customFormat="1" ht="15.75" customHeight="1">
      <c r="B54" s="207"/>
      <c r="D54" s="208" t="s">
        <v>91</v>
      </c>
      <c r="N54" s="209">
        <f>ROUNDUP($N$87,2)</f>
        <v>0</v>
      </c>
      <c r="O54" s="205"/>
      <c r="P54" s="205"/>
      <c r="Q54" s="205"/>
    </row>
    <row r="55" spans="2:17" s="170" customFormat="1" ht="25.5" customHeight="1">
      <c r="B55" s="202"/>
      <c r="D55" s="203" t="s">
        <v>92</v>
      </c>
      <c r="N55" s="204">
        <f>ROUNDUP($N$100,2)</f>
        <v>0</v>
      </c>
      <c r="O55" s="205"/>
      <c r="P55" s="205"/>
      <c r="Q55" s="205"/>
    </row>
    <row r="56" spans="2:17" s="206" customFormat="1" ht="21" customHeight="1">
      <c r="B56" s="207"/>
      <c r="D56" s="208" t="s">
        <v>279</v>
      </c>
      <c r="N56" s="209">
        <f>ROUNDUP($N$101,2)</f>
        <v>0</v>
      </c>
      <c r="O56" s="205"/>
      <c r="P56" s="205"/>
      <c r="Q56" s="205"/>
    </row>
    <row r="57" spans="2:17" s="206" customFormat="1" ht="21" customHeight="1">
      <c r="B57" s="207"/>
      <c r="D57" s="208" t="s">
        <v>280</v>
      </c>
      <c r="N57" s="209">
        <f>ROUNDUP($N$104,2)</f>
        <v>0</v>
      </c>
      <c r="O57" s="205"/>
      <c r="P57" s="205"/>
      <c r="Q57" s="205"/>
    </row>
    <row r="58" spans="2:17" s="206" customFormat="1" ht="21" customHeight="1">
      <c r="B58" s="207"/>
      <c r="D58" s="208" t="s">
        <v>281</v>
      </c>
      <c r="N58" s="209">
        <f>ROUNDUP($N$106,2)</f>
        <v>0</v>
      </c>
      <c r="O58" s="205"/>
      <c r="P58" s="205"/>
      <c r="Q58" s="205"/>
    </row>
    <row r="59" spans="2:17" s="206" customFormat="1" ht="21" customHeight="1">
      <c r="B59" s="207"/>
      <c r="D59" s="208" t="s">
        <v>282</v>
      </c>
      <c r="N59" s="209">
        <f>ROUNDUP($N$109,2)</f>
        <v>0</v>
      </c>
      <c r="O59" s="205"/>
      <c r="P59" s="205"/>
      <c r="Q59" s="205"/>
    </row>
    <row r="60" spans="2:17" s="206" customFormat="1" ht="21" customHeight="1">
      <c r="B60" s="207"/>
      <c r="D60" s="208" t="s">
        <v>94</v>
      </c>
      <c r="N60" s="209">
        <f>ROUNDUP($N$112,2)</f>
        <v>0</v>
      </c>
      <c r="O60" s="205"/>
      <c r="P60" s="205"/>
      <c r="Q60" s="205"/>
    </row>
    <row r="61" s="94" customFormat="1" ht="22.5" customHeight="1">
      <c r="B61" s="115"/>
    </row>
    <row r="62" spans="2:17" s="94" customFormat="1" ht="7.5" customHeight="1">
      <c r="B62" s="138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</row>
    <row r="66" spans="2:18" s="94" customFormat="1" ht="7.5" customHeight="1">
      <c r="B66" s="141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  <c r="R66" s="115"/>
    </row>
    <row r="67" spans="2:18" s="94" customFormat="1" ht="37.5" customHeight="1">
      <c r="B67" s="115"/>
      <c r="C67" s="99" t="s">
        <v>97</v>
      </c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15"/>
    </row>
    <row r="68" spans="2:18" s="94" customFormat="1" ht="7.5" customHeight="1">
      <c r="B68" s="115"/>
      <c r="R68" s="115"/>
    </row>
    <row r="69" spans="2:18" s="94" customFormat="1" ht="15" customHeight="1">
      <c r="B69" s="115"/>
      <c r="C69" s="108" t="s">
        <v>15</v>
      </c>
      <c r="F69" s="189" t="str">
        <f>$F$6</f>
        <v> Oprava světlíků a prosklených stěn ústředního skladu (hala Kondor)</v>
      </c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15"/>
    </row>
    <row r="70" spans="2:18" s="94" customFormat="1" ht="15" customHeight="1">
      <c r="B70" s="115"/>
      <c r="C70" s="105" t="s">
        <v>80</v>
      </c>
      <c r="F70" s="106" t="str">
        <f>$F$7</f>
        <v>02 - Oprava světlíků</v>
      </c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15"/>
    </row>
    <row r="71" spans="2:18" s="94" customFormat="1" ht="7.5" customHeight="1">
      <c r="B71" s="115"/>
      <c r="R71" s="115"/>
    </row>
    <row r="72" spans="2:18" s="94" customFormat="1" ht="18.75" customHeight="1">
      <c r="B72" s="115"/>
      <c r="C72" s="108" t="s">
        <v>18</v>
      </c>
      <c r="F72" s="109" t="str">
        <f>$F$10</f>
        <v>areál střediska DÚK - lokalita Herkules</v>
      </c>
      <c r="K72" s="108" t="s">
        <v>20</v>
      </c>
      <c r="M72" s="191" t="str">
        <f>IF($O$10="","",$O$10)</f>
        <v>13.06.2019</v>
      </c>
      <c r="N72" s="121"/>
      <c r="O72" s="121"/>
      <c r="P72" s="121"/>
      <c r="R72" s="115"/>
    </row>
    <row r="73" spans="2:18" s="94" customFormat="1" ht="7.5" customHeight="1">
      <c r="B73" s="115"/>
      <c r="R73" s="115"/>
    </row>
    <row r="74" spans="2:18" s="94" customFormat="1" ht="15.75" customHeight="1">
      <c r="B74" s="115"/>
      <c r="C74" s="108" t="s">
        <v>24</v>
      </c>
      <c r="F74" s="109" t="str">
        <f>$E$13</f>
        <v>Palivový kombinát Ústí s.p.</v>
      </c>
      <c r="K74" s="108" t="s">
        <v>30</v>
      </c>
      <c r="M74" s="146" t="str">
        <f>$E$19</f>
        <v>Ing. Slonek</v>
      </c>
      <c r="N74" s="121"/>
      <c r="O74" s="121"/>
      <c r="P74" s="121"/>
      <c r="Q74" s="121"/>
      <c r="R74" s="115"/>
    </row>
    <row r="75" spans="2:18" s="94" customFormat="1" ht="15" customHeight="1">
      <c r="B75" s="115"/>
      <c r="C75" s="108" t="s">
        <v>28</v>
      </c>
      <c r="F75" s="109" t="str">
        <f>IF($E$16="","",$E$16)</f>
        <v>Vyplň údaj</v>
      </c>
      <c r="R75" s="115"/>
    </row>
    <row r="76" spans="2:18" s="94" customFormat="1" ht="11.25" customHeight="1">
      <c r="B76" s="115"/>
      <c r="R76" s="115"/>
    </row>
    <row r="77" spans="2:26" s="210" customFormat="1" ht="30" customHeight="1">
      <c r="B77" s="211"/>
      <c r="C77" s="212" t="s">
        <v>98</v>
      </c>
      <c r="D77" s="213" t="s">
        <v>51</v>
      </c>
      <c r="E77" s="213" t="s">
        <v>47</v>
      </c>
      <c r="F77" s="214" t="s">
        <v>99</v>
      </c>
      <c r="G77" s="215"/>
      <c r="H77" s="215"/>
      <c r="I77" s="215"/>
      <c r="J77" s="213" t="s">
        <v>100</v>
      </c>
      <c r="K77" s="213" t="s">
        <v>101</v>
      </c>
      <c r="L77" s="214" t="s">
        <v>102</v>
      </c>
      <c r="M77" s="215"/>
      <c r="N77" s="214" t="s">
        <v>103</v>
      </c>
      <c r="O77" s="215"/>
      <c r="P77" s="215"/>
      <c r="Q77" s="215"/>
      <c r="R77" s="211"/>
      <c r="S77" s="157" t="s">
        <v>105</v>
      </c>
      <c r="T77" s="158" t="s">
        <v>35</v>
      </c>
      <c r="U77" s="158" t="s">
        <v>106</v>
      </c>
      <c r="V77" s="158" t="s">
        <v>107</v>
      </c>
      <c r="W77" s="158" t="s">
        <v>108</v>
      </c>
      <c r="X77" s="158" t="s">
        <v>109</v>
      </c>
      <c r="Y77" s="158" t="s">
        <v>110</v>
      </c>
      <c r="Z77" s="159" t="s">
        <v>111</v>
      </c>
    </row>
    <row r="78" spans="2:62" s="94" customFormat="1" ht="30" customHeight="1">
      <c r="B78" s="115"/>
      <c r="C78" s="162" t="s">
        <v>86</v>
      </c>
      <c r="N78" s="216">
        <f>$BJ$78</f>
        <v>0</v>
      </c>
      <c r="O78" s="121"/>
      <c r="P78" s="121"/>
      <c r="Q78" s="121"/>
      <c r="R78" s="115"/>
      <c r="S78" s="161"/>
      <c r="T78" s="149"/>
      <c r="U78" s="149"/>
      <c r="V78" s="217">
        <f>$V$79+$V$100</f>
        <v>0</v>
      </c>
      <c r="W78" s="149"/>
      <c r="X78" s="217">
        <f>$X$79+$X$100</f>
        <v>0.44001799999999996</v>
      </c>
      <c r="Y78" s="149"/>
      <c r="Z78" s="218">
        <f>$Z$79+$Z$100</f>
        <v>8.307798</v>
      </c>
      <c r="AS78" s="94" t="s">
        <v>65</v>
      </c>
      <c r="AT78" s="94" t="s">
        <v>87</v>
      </c>
      <c r="BJ78" s="219">
        <f>$BJ$79+$BJ$100</f>
        <v>0</v>
      </c>
    </row>
    <row r="79" spans="2:62" s="220" customFormat="1" ht="37.5" customHeight="1">
      <c r="B79" s="221"/>
      <c r="D79" s="222" t="s">
        <v>88</v>
      </c>
      <c r="N79" s="223">
        <f>$BJ$79</f>
        <v>0</v>
      </c>
      <c r="O79" s="224"/>
      <c r="P79" s="224"/>
      <c r="Q79" s="224"/>
      <c r="R79" s="221"/>
      <c r="S79" s="225"/>
      <c r="V79" s="226">
        <f>$V$80</f>
        <v>0</v>
      </c>
      <c r="X79" s="226">
        <f>$X$80</f>
        <v>0</v>
      </c>
      <c r="Z79" s="227">
        <f>$Z$80</f>
        <v>0</v>
      </c>
      <c r="AQ79" s="228" t="s">
        <v>17</v>
      </c>
      <c r="AS79" s="228" t="s">
        <v>65</v>
      </c>
      <c r="AT79" s="228" t="s">
        <v>66</v>
      </c>
      <c r="AX79" s="228" t="s">
        <v>112</v>
      </c>
      <c r="BJ79" s="229">
        <f>$BJ$80</f>
        <v>0</v>
      </c>
    </row>
    <row r="80" spans="2:62" s="220" customFormat="1" ht="21" customHeight="1">
      <c r="B80" s="221"/>
      <c r="D80" s="230" t="s">
        <v>90</v>
      </c>
      <c r="N80" s="231">
        <f>$BJ$80</f>
        <v>0</v>
      </c>
      <c r="O80" s="224"/>
      <c r="P80" s="224"/>
      <c r="Q80" s="224"/>
      <c r="R80" s="221"/>
      <c r="S80" s="225"/>
      <c r="V80" s="226">
        <f>$V$81+SUM($V$82:$V$87)</f>
        <v>0</v>
      </c>
      <c r="X80" s="226">
        <f>$X$81+SUM($X$82:$X$87)</f>
        <v>0</v>
      </c>
      <c r="Z80" s="227">
        <f>$Z$81+SUM($Z$82:$Z$87)</f>
        <v>0</v>
      </c>
      <c r="AQ80" s="228" t="s">
        <v>17</v>
      </c>
      <c r="AS80" s="228" t="s">
        <v>65</v>
      </c>
      <c r="AT80" s="228" t="s">
        <v>17</v>
      </c>
      <c r="AX80" s="228" t="s">
        <v>112</v>
      </c>
      <c r="BJ80" s="229">
        <f>$BJ$81+SUM($BJ$82:$BJ$87)</f>
        <v>0</v>
      </c>
    </row>
    <row r="81" spans="2:64" s="94" customFormat="1" ht="27" customHeight="1">
      <c r="B81" s="115"/>
      <c r="C81" s="232" t="s">
        <v>17</v>
      </c>
      <c r="D81" s="232" t="s">
        <v>113</v>
      </c>
      <c r="E81" s="233" t="s">
        <v>283</v>
      </c>
      <c r="F81" s="234" t="s">
        <v>284</v>
      </c>
      <c r="G81" s="235"/>
      <c r="H81" s="235"/>
      <c r="I81" s="235"/>
      <c r="J81" s="236" t="s">
        <v>116</v>
      </c>
      <c r="K81" s="237">
        <v>1200</v>
      </c>
      <c r="L81" s="238"/>
      <c r="M81" s="235"/>
      <c r="N81" s="239">
        <f>ROUND($L$81*$K$81,2)</f>
        <v>0</v>
      </c>
      <c r="O81" s="235"/>
      <c r="P81" s="235"/>
      <c r="Q81" s="235"/>
      <c r="R81" s="115"/>
      <c r="S81" s="240"/>
      <c r="T81" s="241" t="s">
        <v>36</v>
      </c>
      <c r="W81" s="242">
        <v>0</v>
      </c>
      <c r="X81" s="242">
        <f>$W$81*$K$81</f>
        <v>0</v>
      </c>
      <c r="Y81" s="242">
        <v>0</v>
      </c>
      <c r="Z81" s="243">
        <f>$Y$81*$K$81</f>
        <v>0</v>
      </c>
      <c r="AQ81" s="193" t="s">
        <v>117</v>
      </c>
      <c r="AS81" s="193" t="s">
        <v>113</v>
      </c>
      <c r="AT81" s="193" t="s">
        <v>74</v>
      </c>
      <c r="AX81" s="94" t="s">
        <v>112</v>
      </c>
      <c r="BD81" s="244">
        <f>IF($T$81="základní",$N$81,0)</f>
        <v>0</v>
      </c>
      <c r="BE81" s="244">
        <f>IF($T$81="snížená",$N$81,0)</f>
        <v>0</v>
      </c>
      <c r="BF81" s="244">
        <f>IF($T$81="zákl. přenesená",$N$81,0)</f>
        <v>0</v>
      </c>
      <c r="BG81" s="244">
        <f>IF($T$81="sníž. přenesená",$N$81,0)</f>
        <v>0</v>
      </c>
      <c r="BH81" s="244">
        <f>IF($T$81="nulová",$N$81,0)</f>
        <v>0</v>
      </c>
      <c r="BI81" s="193" t="s">
        <v>17</v>
      </c>
      <c r="BJ81" s="244">
        <f>ROUND($L$81*$K$81,2)</f>
        <v>0</v>
      </c>
      <c r="BK81" s="193" t="s">
        <v>117</v>
      </c>
      <c r="BL81" s="193" t="s">
        <v>285</v>
      </c>
    </row>
    <row r="82" spans="2:50" s="94" customFormat="1" ht="15.75" customHeight="1">
      <c r="B82" s="245"/>
      <c r="E82" s="246"/>
      <c r="F82" s="247" t="s">
        <v>286</v>
      </c>
      <c r="G82" s="248"/>
      <c r="H82" s="248"/>
      <c r="I82" s="248"/>
      <c r="K82" s="249">
        <v>1200</v>
      </c>
      <c r="R82" s="245"/>
      <c r="S82" s="250"/>
      <c r="Z82" s="251"/>
      <c r="AS82" s="252" t="s">
        <v>120</v>
      </c>
      <c r="AT82" s="252" t="s">
        <v>74</v>
      </c>
      <c r="AU82" s="252" t="s">
        <v>74</v>
      </c>
      <c r="AV82" s="252" t="s">
        <v>87</v>
      </c>
      <c r="AW82" s="252" t="s">
        <v>17</v>
      </c>
      <c r="AX82" s="252" t="s">
        <v>112</v>
      </c>
    </row>
    <row r="83" spans="2:64" s="94" customFormat="1" ht="27" customHeight="1">
      <c r="B83" s="115"/>
      <c r="C83" s="232" t="s">
        <v>74</v>
      </c>
      <c r="D83" s="232" t="s">
        <v>113</v>
      </c>
      <c r="E83" s="233" t="s">
        <v>130</v>
      </c>
      <c r="F83" s="234" t="s">
        <v>131</v>
      </c>
      <c r="G83" s="235"/>
      <c r="H83" s="235"/>
      <c r="I83" s="235"/>
      <c r="J83" s="236" t="s">
        <v>116</v>
      </c>
      <c r="K83" s="237">
        <v>21600</v>
      </c>
      <c r="L83" s="238"/>
      <c r="M83" s="235"/>
      <c r="N83" s="239">
        <f>ROUND($L$83*$K$83,2)</f>
        <v>0</v>
      </c>
      <c r="O83" s="235"/>
      <c r="P83" s="235"/>
      <c r="Q83" s="235"/>
      <c r="R83" s="115"/>
      <c r="S83" s="240"/>
      <c r="T83" s="241" t="s">
        <v>36</v>
      </c>
      <c r="W83" s="242">
        <v>0</v>
      </c>
      <c r="X83" s="242">
        <f>$W$83*$K$83</f>
        <v>0</v>
      </c>
      <c r="Y83" s="242">
        <v>0</v>
      </c>
      <c r="Z83" s="243">
        <f>$Y$83*$K$83</f>
        <v>0</v>
      </c>
      <c r="AQ83" s="193" t="s">
        <v>117</v>
      </c>
      <c r="AS83" s="193" t="s">
        <v>113</v>
      </c>
      <c r="AT83" s="193" t="s">
        <v>74</v>
      </c>
      <c r="AX83" s="94" t="s">
        <v>112</v>
      </c>
      <c r="BD83" s="244">
        <f>IF($T$83="základní",$N$83,0)</f>
        <v>0</v>
      </c>
      <c r="BE83" s="244">
        <f>IF($T$83="snížená",$N$83,0)</f>
        <v>0</v>
      </c>
      <c r="BF83" s="244">
        <f>IF($T$83="zákl. přenesená",$N$83,0)</f>
        <v>0</v>
      </c>
      <c r="BG83" s="244">
        <f>IF($T$83="sníž. přenesená",$N$83,0)</f>
        <v>0</v>
      </c>
      <c r="BH83" s="244">
        <f>IF($T$83="nulová",$N$83,0)</f>
        <v>0</v>
      </c>
      <c r="BI83" s="193" t="s">
        <v>17</v>
      </c>
      <c r="BJ83" s="244">
        <f>ROUND($L$83*$K$83,2)</f>
        <v>0</v>
      </c>
      <c r="BK83" s="193" t="s">
        <v>117</v>
      </c>
      <c r="BL83" s="193" t="s">
        <v>287</v>
      </c>
    </row>
    <row r="84" spans="2:50" s="94" customFormat="1" ht="15.75" customHeight="1">
      <c r="B84" s="245"/>
      <c r="E84" s="246"/>
      <c r="F84" s="247" t="s">
        <v>288</v>
      </c>
      <c r="G84" s="248"/>
      <c r="H84" s="248"/>
      <c r="I84" s="248"/>
      <c r="K84" s="249">
        <v>21600</v>
      </c>
      <c r="R84" s="245"/>
      <c r="S84" s="250"/>
      <c r="Z84" s="251"/>
      <c r="AS84" s="252" t="s">
        <v>120</v>
      </c>
      <c r="AT84" s="252" t="s">
        <v>74</v>
      </c>
      <c r="AU84" s="252" t="s">
        <v>74</v>
      </c>
      <c r="AV84" s="252" t="s">
        <v>87</v>
      </c>
      <c r="AW84" s="252" t="s">
        <v>17</v>
      </c>
      <c r="AX84" s="252" t="s">
        <v>112</v>
      </c>
    </row>
    <row r="85" spans="2:64" s="94" customFormat="1" ht="27" customHeight="1">
      <c r="B85" s="115"/>
      <c r="C85" s="232" t="s">
        <v>125</v>
      </c>
      <c r="D85" s="232" t="s">
        <v>113</v>
      </c>
      <c r="E85" s="233" t="s">
        <v>289</v>
      </c>
      <c r="F85" s="234" t="s">
        <v>290</v>
      </c>
      <c r="G85" s="235"/>
      <c r="H85" s="235"/>
      <c r="I85" s="235"/>
      <c r="J85" s="236" t="s">
        <v>116</v>
      </c>
      <c r="K85" s="237">
        <v>1200</v>
      </c>
      <c r="L85" s="238"/>
      <c r="M85" s="235"/>
      <c r="N85" s="239">
        <f>ROUND($L$85*$K$85,2)</f>
        <v>0</v>
      </c>
      <c r="O85" s="235"/>
      <c r="P85" s="235"/>
      <c r="Q85" s="235"/>
      <c r="R85" s="115"/>
      <c r="S85" s="240"/>
      <c r="T85" s="241" t="s">
        <v>36</v>
      </c>
      <c r="W85" s="242">
        <v>0</v>
      </c>
      <c r="X85" s="242">
        <f>$W$85*$K$85</f>
        <v>0</v>
      </c>
      <c r="Y85" s="242">
        <v>0</v>
      </c>
      <c r="Z85" s="243">
        <f>$Y$85*$K$85</f>
        <v>0</v>
      </c>
      <c r="AQ85" s="193" t="s">
        <v>117</v>
      </c>
      <c r="AS85" s="193" t="s">
        <v>113</v>
      </c>
      <c r="AT85" s="193" t="s">
        <v>74</v>
      </c>
      <c r="AX85" s="94" t="s">
        <v>112</v>
      </c>
      <c r="BD85" s="244">
        <f>IF($T$85="základní",$N$85,0)</f>
        <v>0</v>
      </c>
      <c r="BE85" s="244">
        <f>IF($T$85="snížená",$N$85,0)</f>
        <v>0</v>
      </c>
      <c r="BF85" s="244">
        <f>IF($T$85="zákl. přenesená",$N$85,0)</f>
        <v>0</v>
      </c>
      <c r="BG85" s="244">
        <f>IF($T$85="sníž. přenesená",$N$85,0)</f>
        <v>0</v>
      </c>
      <c r="BH85" s="244">
        <f>IF($T$85="nulová",$N$85,0)</f>
        <v>0</v>
      </c>
      <c r="BI85" s="193" t="s">
        <v>17</v>
      </c>
      <c r="BJ85" s="244">
        <f>ROUND($L$85*$K$85,2)</f>
        <v>0</v>
      </c>
      <c r="BK85" s="193" t="s">
        <v>117</v>
      </c>
      <c r="BL85" s="193" t="s">
        <v>291</v>
      </c>
    </row>
    <row r="86" spans="2:50" s="94" customFormat="1" ht="15.75" customHeight="1">
      <c r="B86" s="245"/>
      <c r="E86" s="246"/>
      <c r="F86" s="247" t="s">
        <v>286</v>
      </c>
      <c r="G86" s="248"/>
      <c r="H86" s="248"/>
      <c r="I86" s="248"/>
      <c r="K86" s="249">
        <v>1200</v>
      </c>
      <c r="R86" s="245"/>
      <c r="S86" s="250"/>
      <c r="Z86" s="251"/>
      <c r="AS86" s="252" t="s">
        <v>120</v>
      </c>
      <c r="AT86" s="252" t="s">
        <v>74</v>
      </c>
      <c r="AU86" s="252" t="s">
        <v>74</v>
      </c>
      <c r="AV86" s="252" t="s">
        <v>87</v>
      </c>
      <c r="AW86" s="252" t="s">
        <v>17</v>
      </c>
      <c r="AX86" s="252" t="s">
        <v>112</v>
      </c>
    </row>
    <row r="87" spans="2:62" s="220" customFormat="1" ht="23.25" customHeight="1">
      <c r="B87" s="221"/>
      <c r="D87" s="230" t="s">
        <v>91</v>
      </c>
      <c r="N87" s="231">
        <f>$BJ$87</f>
        <v>0</v>
      </c>
      <c r="O87" s="224"/>
      <c r="P87" s="224"/>
      <c r="Q87" s="224"/>
      <c r="R87" s="221"/>
      <c r="S87" s="225"/>
      <c r="V87" s="226">
        <f>SUM($V$88:$V$99)</f>
        <v>0</v>
      </c>
      <c r="X87" s="226">
        <f>SUM($X$88:$X$99)</f>
        <v>0</v>
      </c>
      <c r="Z87" s="227">
        <f>SUM($Z$88:$Z$99)</f>
        <v>0</v>
      </c>
      <c r="AQ87" s="228" t="s">
        <v>17</v>
      </c>
      <c r="AS87" s="228" t="s">
        <v>65</v>
      </c>
      <c r="AT87" s="228" t="s">
        <v>74</v>
      </c>
      <c r="AX87" s="228" t="s">
        <v>112</v>
      </c>
      <c r="BJ87" s="229">
        <f>SUM($BJ$88:$BJ$99)</f>
        <v>0</v>
      </c>
    </row>
    <row r="88" spans="2:64" s="94" customFormat="1" ht="27" customHeight="1">
      <c r="B88" s="115"/>
      <c r="C88" s="232" t="s">
        <v>117</v>
      </c>
      <c r="D88" s="232" t="s">
        <v>113</v>
      </c>
      <c r="E88" s="233" t="s">
        <v>292</v>
      </c>
      <c r="F88" s="234" t="s">
        <v>293</v>
      </c>
      <c r="G88" s="235"/>
      <c r="H88" s="235"/>
      <c r="I88" s="235"/>
      <c r="J88" s="236" t="s">
        <v>146</v>
      </c>
      <c r="K88" s="237">
        <v>8.308</v>
      </c>
      <c r="L88" s="238"/>
      <c r="M88" s="235"/>
      <c r="N88" s="239">
        <f>ROUND($L$88*$K$88,2)</f>
        <v>0</v>
      </c>
      <c r="O88" s="235"/>
      <c r="P88" s="235"/>
      <c r="Q88" s="235"/>
      <c r="R88" s="115"/>
      <c r="S88" s="240"/>
      <c r="T88" s="241" t="s">
        <v>36</v>
      </c>
      <c r="W88" s="242">
        <v>0</v>
      </c>
      <c r="X88" s="242">
        <f>$W$88*$K$88</f>
        <v>0</v>
      </c>
      <c r="Y88" s="242">
        <v>0</v>
      </c>
      <c r="Z88" s="243">
        <f>$Y$88*$K$88</f>
        <v>0</v>
      </c>
      <c r="AQ88" s="193" t="s">
        <v>117</v>
      </c>
      <c r="AS88" s="193" t="s">
        <v>113</v>
      </c>
      <c r="AT88" s="193" t="s">
        <v>125</v>
      </c>
      <c r="AX88" s="94" t="s">
        <v>112</v>
      </c>
      <c r="BD88" s="244">
        <f>IF($T$88="základní",$N$88,0)</f>
        <v>0</v>
      </c>
      <c r="BE88" s="244">
        <f>IF($T$88="snížená",$N$88,0)</f>
        <v>0</v>
      </c>
      <c r="BF88" s="244">
        <f>IF($T$88="zákl. přenesená",$N$88,0)</f>
        <v>0</v>
      </c>
      <c r="BG88" s="244">
        <f>IF($T$88="sníž. přenesená",$N$88,0)</f>
        <v>0</v>
      </c>
      <c r="BH88" s="244">
        <f>IF($T$88="nulová",$N$88,0)</f>
        <v>0</v>
      </c>
      <c r="BI88" s="193" t="s">
        <v>17</v>
      </c>
      <c r="BJ88" s="244">
        <f>ROUND($L$88*$K$88,2)</f>
        <v>0</v>
      </c>
      <c r="BK88" s="193" t="s">
        <v>117</v>
      </c>
      <c r="BL88" s="193" t="s">
        <v>294</v>
      </c>
    </row>
    <row r="89" spans="2:64" s="94" customFormat="1" ht="39" customHeight="1">
      <c r="B89" s="115"/>
      <c r="C89" s="236" t="s">
        <v>134</v>
      </c>
      <c r="D89" s="236" t="s">
        <v>113</v>
      </c>
      <c r="E89" s="233" t="s">
        <v>149</v>
      </c>
      <c r="F89" s="234" t="s">
        <v>150</v>
      </c>
      <c r="G89" s="235"/>
      <c r="H89" s="235"/>
      <c r="I89" s="235"/>
      <c r="J89" s="236" t="s">
        <v>146</v>
      </c>
      <c r="K89" s="237">
        <v>16.616</v>
      </c>
      <c r="L89" s="238"/>
      <c r="M89" s="235"/>
      <c r="N89" s="239">
        <f>ROUND($L$89*$K$89,2)</f>
        <v>0</v>
      </c>
      <c r="O89" s="235"/>
      <c r="P89" s="235"/>
      <c r="Q89" s="235"/>
      <c r="R89" s="115"/>
      <c r="S89" s="240"/>
      <c r="T89" s="241" t="s">
        <v>36</v>
      </c>
      <c r="W89" s="242">
        <v>0</v>
      </c>
      <c r="X89" s="242">
        <f>$W$89*$K$89</f>
        <v>0</v>
      </c>
      <c r="Y89" s="242">
        <v>0</v>
      </c>
      <c r="Z89" s="243">
        <f>$Y$89*$K$89</f>
        <v>0</v>
      </c>
      <c r="AQ89" s="193" t="s">
        <v>117</v>
      </c>
      <c r="AS89" s="193" t="s">
        <v>113</v>
      </c>
      <c r="AT89" s="193" t="s">
        <v>125</v>
      </c>
      <c r="AX89" s="193" t="s">
        <v>112</v>
      </c>
      <c r="BD89" s="244">
        <f>IF($T$89="základní",$N$89,0)</f>
        <v>0</v>
      </c>
      <c r="BE89" s="244">
        <f>IF($T$89="snížená",$N$89,0)</f>
        <v>0</v>
      </c>
      <c r="BF89" s="244">
        <f>IF($T$89="zákl. přenesená",$N$89,0)</f>
        <v>0</v>
      </c>
      <c r="BG89" s="244">
        <f>IF($T$89="sníž. přenesená",$N$89,0)</f>
        <v>0</v>
      </c>
      <c r="BH89" s="244">
        <f>IF($T$89="nulová",$N$89,0)</f>
        <v>0</v>
      </c>
      <c r="BI89" s="193" t="s">
        <v>17</v>
      </c>
      <c r="BJ89" s="244">
        <f>ROUND($L$89*$K$89,2)</f>
        <v>0</v>
      </c>
      <c r="BK89" s="193" t="s">
        <v>117</v>
      </c>
      <c r="BL89" s="193" t="s">
        <v>295</v>
      </c>
    </row>
    <row r="90" spans="2:50" s="94" customFormat="1" ht="15.75" customHeight="1">
      <c r="B90" s="245"/>
      <c r="E90" s="246"/>
      <c r="F90" s="247" t="s">
        <v>296</v>
      </c>
      <c r="G90" s="248"/>
      <c r="H90" s="248"/>
      <c r="I90" s="248"/>
      <c r="K90" s="249">
        <v>16.616</v>
      </c>
      <c r="R90" s="245"/>
      <c r="S90" s="250"/>
      <c r="Z90" s="251"/>
      <c r="AS90" s="252" t="s">
        <v>120</v>
      </c>
      <c r="AT90" s="252" t="s">
        <v>125</v>
      </c>
      <c r="AU90" s="252" t="s">
        <v>74</v>
      </c>
      <c r="AV90" s="252" t="s">
        <v>87</v>
      </c>
      <c r="AW90" s="252" t="s">
        <v>17</v>
      </c>
      <c r="AX90" s="252" t="s">
        <v>112</v>
      </c>
    </row>
    <row r="91" spans="2:64" s="94" customFormat="1" ht="27" customHeight="1">
      <c r="B91" s="115"/>
      <c r="C91" s="232" t="s">
        <v>138</v>
      </c>
      <c r="D91" s="232" t="s">
        <v>113</v>
      </c>
      <c r="E91" s="233" t="s">
        <v>154</v>
      </c>
      <c r="F91" s="234" t="s">
        <v>155</v>
      </c>
      <c r="G91" s="235"/>
      <c r="H91" s="235"/>
      <c r="I91" s="235"/>
      <c r="J91" s="236" t="s">
        <v>146</v>
      </c>
      <c r="K91" s="237">
        <v>8.308</v>
      </c>
      <c r="L91" s="238"/>
      <c r="M91" s="235"/>
      <c r="N91" s="239">
        <f>ROUND($L$91*$K$91,2)</f>
        <v>0</v>
      </c>
      <c r="O91" s="235"/>
      <c r="P91" s="235"/>
      <c r="Q91" s="235"/>
      <c r="R91" s="115"/>
      <c r="S91" s="240"/>
      <c r="T91" s="241" t="s">
        <v>36</v>
      </c>
      <c r="W91" s="242">
        <v>0</v>
      </c>
      <c r="X91" s="242">
        <f>$W$91*$K$91</f>
        <v>0</v>
      </c>
      <c r="Y91" s="242">
        <v>0</v>
      </c>
      <c r="Z91" s="243">
        <f>$Y$91*$K$91</f>
        <v>0</v>
      </c>
      <c r="AQ91" s="193" t="s">
        <v>117</v>
      </c>
      <c r="AS91" s="193" t="s">
        <v>113</v>
      </c>
      <c r="AT91" s="193" t="s">
        <v>125</v>
      </c>
      <c r="AX91" s="94" t="s">
        <v>112</v>
      </c>
      <c r="BD91" s="244">
        <f>IF($T$91="základní",$N$91,0)</f>
        <v>0</v>
      </c>
      <c r="BE91" s="244">
        <f>IF($T$91="snížená",$N$91,0)</f>
        <v>0</v>
      </c>
      <c r="BF91" s="244">
        <f>IF($T$91="zákl. přenesená",$N$91,0)</f>
        <v>0</v>
      </c>
      <c r="BG91" s="244">
        <f>IF($T$91="sníž. přenesená",$N$91,0)</f>
        <v>0</v>
      </c>
      <c r="BH91" s="244">
        <f>IF($T$91="nulová",$N$91,0)</f>
        <v>0</v>
      </c>
      <c r="BI91" s="193" t="s">
        <v>17</v>
      </c>
      <c r="BJ91" s="244">
        <f>ROUND($L$91*$K$91,2)</f>
        <v>0</v>
      </c>
      <c r="BK91" s="193" t="s">
        <v>117</v>
      </c>
      <c r="BL91" s="193" t="s">
        <v>297</v>
      </c>
    </row>
    <row r="92" spans="2:64" s="94" customFormat="1" ht="27" customHeight="1">
      <c r="B92" s="115"/>
      <c r="C92" s="236" t="s">
        <v>143</v>
      </c>
      <c r="D92" s="236" t="s">
        <v>113</v>
      </c>
      <c r="E92" s="233" t="s">
        <v>157</v>
      </c>
      <c r="F92" s="234" t="s">
        <v>158</v>
      </c>
      <c r="G92" s="235"/>
      <c r="H92" s="235"/>
      <c r="I92" s="235"/>
      <c r="J92" s="236" t="s">
        <v>146</v>
      </c>
      <c r="K92" s="237">
        <v>66.464</v>
      </c>
      <c r="L92" s="238"/>
      <c r="M92" s="235"/>
      <c r="N92" s="239">
        <f>ROUND($L$92*$K$92,2)</f>
        <v>0</v>
      </c>
      <c r="O92" s="235"/>
      <c r="P92" s="235"/>
      <c r="Q92" s="235"/>
      <c r="R92" s="115"/>
      <c r="S92" s="240"/>
      <c r="T92" s="241" t="s">
        <v>36</v>
      </c>
      <c r="W92" s="242">
        <v>0</v>
      </c>
      <c r="X92" s="242">
        <f>$W$92*$K$92</f>
        <v>0</v>
      </c>
      <c r="Y92" s="242">
        <v>0</v>
      </c>
      <c r="Z92" s="243">
        <f>$Y$92*$K$92</f>
        <v>0</v>
      </c>
      <c r="AQ92" s="193" t="s">
        <v>117</v>
      </c>
      <c r="AS92" s="193" t="s">
        <v>113</v>
      </c>
      <c r="AT92" s="193" t="s">
        <v>125</v>
      </c>
      <c r="AX92" s="193" t="s">
        <v>112</v>
      </c>
      <c r="BD92" s="244">
        <f>IF($T$92="základní",$N$92,0)</f>
        <v>0</v>
      </c>
      <c r="BE92" s="244">
        <f>IF($T$92="snížená",$N$92,0)</f>
        <v>0</v>
      </c>
      <c r="BF92" s="244">
        <f>IF($T$92="zákl. přenesená",$N$92,0)</f>
        <v>0</v>
      </c>
      <c r="BG92" s="244">
        <f>IF($T$92="sníž. přenesená",$N$92,0)</f>
        <v>0</v>
      </c>
      <c r="BH92" s="244">
        <f>IF($T$92="nulová",$N$92,0)</f>
        <v>0</v>
      </c>
      <c r="BI92" s="193" t="s">
        <v>17</v>
      </c>
      <c r="BJ92" s="244">
        <f>ROUND($L$92*$K$92,2)</f>
        <v>0</v>
      </c>
      <c r="BK92" s="193" t="s">
        <v>117</v>
      </c>
      <c r="BL92" s="193" t="s">
        <v>298</v>
      </c>
    </row>
    <row r="93" spans="2:50" s="94" customFormat="1" ht="15.75" customHeight="1">
      <c r="B93" s="245"/>
      <c r="E93" s="246"/>
      <c r="F93" s="247" t="s">
        <v>299</v>
      </c>
      <c r="G93" s="248"/>
      <c r="H93" s="248"/>
      <c r="I93" s="248"/>
      <c r="K93" s="249">
        <v>66.464</v>
      </c>
      <c r="R93" s="245"/>
      <c r="S93" s="250"/>
      <c r="Z93" s="251"/>
      <c r="AS93" s="252" t="s">
        <v>120</v>
      </c>
      <c r="AT93" s="252" t="s">
        <v>125</v>
      </c>
      <c r="AU93" s="252" t="s">
        <v>74</v>
      </c>
      <c r="AV93" s="252" t="s">
        <v>87</v>
      </c>
      <c r="AW93" s="252" t="s">
        <v>17</v>
      </c>
      <c r="AX93" s="252" t="s">
        <v>112</v>
      </c>
    </row>
    <row r="94" spans="2:64" s="94" customFormat="1" ht="27" customHeight="1">
      <c r="B94" s="115"/>
      <c r="C94" s="232" t="s">
        <v>148</v>
      </c>
      <c r="D94" s="232" t="s">
        <v>113</v>
      </c>
      <c r="E94" s="233" t="s">
        <v>162</v>
      </c>
      <c r="F94" s="234" t="s">
        <v>163</v>
      </c>
      <c r="G94" s="235"/>
      <c r="H94" s="235"/>
      <c r="I94" s="235"/>
      <c r="J94" s="236" t="s">
        <v>146</v>
      </c>
      <c r="K94" s="237">
        <v>4.537</v>
      </c>
      <c r="L94" s="238"/>
      <c r="M94" s="235"/>
      <c r="N94" s="239">
        <f>ROUND($L$94*$K$94,2)</f>
        <v>0</v>
      </c>
      <c r="O94" s="235"/>
      <c r="P94" s="235"/>
      <c r="Q94" s="235"/>
      <c r="R94" s="115"/>
      <c r="S94" s="240"/>
      <c r="T94" s="241" t="s">
        <v>36</v>
      </c>
      <c r="W94" s="242">
        <v>0</v>
      </c>
      <c r="X94" s="242">
        <f>$W$94*$K$94</f>
        <v>0</v>
      </c>
      <c r="Y94" s="242">
        <v>0</v>
      </c>
      <c r="Z94" s="243">
        <f>$Y$94*$K$94</f>
        <v>0</v>
      </c>
      <c r="AQ94" s="193" t="s">
        <v>117</v>
      </c>
      <c r="AS94" s="193" t="s">
        <v>113</v>
      </c>
      <c r="AT94" s="193" t="s">
        <v>125</v>
      </c>
      <c r="AX94" s="94" t="s">
        <v>112</v>
      </c>
      <c r="BD94" s="244">
        <f>IF($T$94="základní",$N$94,0)</f>
        <v>0</v>
      </c>
      <c r="BE94" s="244">
        <f>IF($T$94="snížená",$N$94,0)</f>
        <v>0</v>
      </c>
      <c r="BF94" s="244">
        <f>IF($T$94="zákl. přenesená",$N$94,0)</f>
        <v>0</v>
      </c>
      <c r="BG94" s="244">
        <f>IF($T$94="sníž. přenesená",$N$94,0)</f>
        <v>0</v>
      </c>
      <c r="BH94" s="244">
        <f>IF($T$94="nulová",$N$94,0)</f>
        <v>0</v>
      </c>
      <c r="BI94" s="193" t="s">
        <v>17</v>
      </c>
      <c r="BJ94" s="244">
        <f>ROUND($L$94*$K$94,2)</f>
        <v>0</v>
      </c>
      <c r="BK94" s="193" t="s">
        <v>117</v>
      </c>
      <c r="BL94" s="193" t="s">
        <v>300</v>
      </c>
    </row>
    <row r="95" spans="2:50" s="94" customFormat="1" ht="15.75" customHeight="1">
      <c r="B95" s="245"/>
      <c r="E95" s="246"/>
      <c r="F95" s="247" t="s">
        <v>301</v>
      </c>
      <c r="G95" s="248"/>
      <c r="H95" s="248"/>
      <c r="I95" s="248"/>
      <c r="K95" s="249">
        <v>4.537</v>
      </c>
      <c r="R95" s="245"/>
      <c r="S95" s="250"/>
      <c r="Z95" s="251"/>
      <c r="AS95" s="252" t="s">
        <v>120</v>
      </c>
      <c r="AT95" s="252" t="s">
        <v>125</v>
      </c>
      <c r="AU95" s="252" t="s">
        <v>74</v>
      </c>
      <c r="AV95" s="252" t="s">
        <v>87</v>
      </c>
      <c r="AW95" s="252" t="s">
        <v>17</v>
      </c>
      <c r="AX95" s="252" t="s">
        <v>112</v>
      </c>
    </row>
    <row r="96" spans="2:64" s="94" customFormat="1" ht="27" customHeight="1">
      <c r="B96" s="115"/>
      <c r="C96" s="232" t="s">
        <v>153</v>
      </c>
      <c r="D96" s="232" t="s">
        <v>113</v>
      </c>
      <c r="E96" s="233" t="s">
        <v>302</v>
      </c>
      <c r="F96" s="234" t="s">
        <v>303</v>
      </c>
      <c r="G96" s="235"/>
      <c r="H96" s="235"/>
      <c r="I96" s="235"/>
      <c r="J96" s="236" t="s">
        <v>146</v>
      </c>
      <c r="K96" s="237">
        <v>1.809</v>
      </c>
      <c r="L96" s="238"/>
      <c r="M96" s="235"/>
      <c r="N96" s="239">
        <f>ROUND($L$96*$K$96,2)</f>
        <v>0</v>
      </c>
      <c r="O96" s="235"/>
      <c r="P96" s="235"/>
      <c r="Q96" s="235"/>
      <c r="R96" s="115"/>
      <c r="S96" s="240"/>
      <c r="T96" s="241" t="s">
        <v>36</v>
      </c>
      <c r="W96" s="242">
        <v>0</v>
      </c>
      <c r="X96" s="242">
        <f>$W$96*$K$96</f>
        <v>0</v>
      </c>
      <c r="Y96" s="242">
        <v>0</v>
      </c>
      <c r="Z96" s="243">
        <f>$Y$96*$K$96</f>
        <v>0</v>
      </c>
      <c r="AQ96" s="193" t="s">
        <v>117</v>
      </c>
      <c r="AS96" s="193" t="s">
        <v>113</v>
      </c>
      <c r="AT96" s="193" t="s">
        <v>125</v>
      </c>
      <c r="AX96" s="94" t="s">
        <v>112</v>
      </c>
      <c r="BD96" s="244">
        <f>IF($T$96="základní",$N$96,0)</f>
        <v>0</v>
      </c>
      <c r="BE96" s="244">
        <f>IF($T$96="snížená",$N$96,0)</f>
        <v>0</v>
      </c>
      <c r="BF96" s="244">
        <f>IF($T$96="zákl. přenesená",$N$96,0)</f>
        <v>0</v>
      </c>
      <c r="BG96" s="244">
        <f>IF($T$96="sníž. přenesená",$N$96,0)</f>
        <v>0</v>
      </c>
      <c r="BH96" s="244">
        <f>IF($T$96="nulová",$N$96,0)</f>
        <v>0</v>
      </c>
      <c r="BI96" s="193" t="s">
        <v>17</v>
      </c>
      <c r="BJ96" s="244">
        <f>ROUND($L$96*$K$96,2)</f>
        <v>0</v>
      </c>
      <c r="BK96" s="193" t="s">
        <v>117</v>
      </c>
      <c r="BL96" s="193" t="s">
        <v>304</v>
      </c>
    </row>
    <row r="97" spans="2:50" s="94" customFormat="1" ht="15.75" customHeight="1">
      <c r="B97" s="245"/>
      <c r="E97" s="246"/>
      <c r="F97" s="247" t="s">
        <v>305</v>
      </c>
      <c r="G97" s="248"/>
      <c r="H97" s="248"/>
      <c r="I97" s="248"/>
      <c r="K97" s="249">
        <v>1.809</v>
      </c>
      <c r="R97" s="245"/>
      <c r="S97" s="250"/>
      <c r="Z97" s="251"/>
      <c r="AS97" s="252" t="s">
        <v>120</v>
      </c>
      <c r="AT97" s="252" t="s">
        <v>125</v>
      </c>
      <c r="AU97" s="252" t="s">
        <v>74</v>
      </c>
      <c r="AV97" s="252" t="s">
        <v>87</v>
      </c>
      <c r="AW97" s="252" t="s">
        <v>17</v>
      </c>
      <c r="AX97" s="252" t="s">
        <v>112</v>
      </c>
    </row>
    <row r="98" spans="2:64" s="94" customFormat="1" ht="27" customHeight="1">
      <c r="B98" s="115"/>
      <c r="C98" s="232" t="s">
        <v>22</v>
      </c>
      <c r="D98" s="232" t="s">
        <v>113</v>
      </c>
      <c r="E98" s="233" t="s">
        <v>306</v>
      </c>
      <c r="F98" s="234" t="s">
        <v>307</v>
      </c>
      <c r="G98" s="235"/>
      <c r="H98" s="235"/>
      <c r="I98" s="235"/>
      <c r="J98" s="236" t="s">
        <v>146</v>
      </c>
      <c r="K98" s="237">
        <v>1.206</v>
      </c>
      <c r="L98" s="238"/>
      <c r="M98" s="235"/>
      <c r="N98" s="239">
        <f>ROUND($L$98*$K$98,2)</f>
        <v>0</v>
      </c>
      <c r="O98" s="235"/>
      <c r="P98" s="235"/>
      <c r="Q98" s="235"/>
      <c r="R98" s="115"/>
      <c r="S98" s="240"/>
      <c r="T98" s="241" t="s">
        <v>36</v>
      </c>
      <c r="W98" s="242">
        <v>0</v>
      </c>
      <c r="X98" s="242">
        <f>$W$98*$K$98</f>
        <v>0</v>
      </c>
      <c r="Y98" s="242">
        <v>0</v>
      </c>
      <c r="Z98" s="243">
        <f>$Y$98*$K$98</f>
        <v>0</v>
      </c>
      <c r="AQ98" s="193" t="s">
        <v>117</v>
      </c>
      <c r="AS98" s="193" t="s">
        <v>113</v>
      </c>
      <c r="AT98" s="193" t="s">
        <v>125</v>
      </c>
      <c r="AX98" s="94" t="s">
        <v>112</v>
      </c>
      <c r="BD98" s="244">
        <f>IF($T$98="základní",$N$98,0)</f>
        <v>0</v>
      </c>
      <c r="BE98" s="244">
        <f>IF($T$98="snížená",$N$98,0)</f>
        <v>0</v>
      </c>
      <c r="BF98" s="244">
        <f>IF($T$98="zákl. přenesená",$N$98,0)</f>
        <v>0</v>
      </c>
      <c r="BG98" s="244">
        <f>IF($T$98="sníž. přenesená",$N$98,0)</f>
        <v>0</v>
      </c>
      <c r="BH98" s="244">
        <f>IF($T$98="nulová",$N$98,0)</f>
        <v>0</v>
      </c>
      <c r="BI98" s="193" t="s">
        <v>17</v>
      </c>
      <c r="BJ98" s="244">
        <f>ROUND($L$98*$K$98,2)</f>
        <v>0</v>
      </c>
      <c r="BK98" s="193" t="s">
        <v>117</v>
      </c>
      <c r="BL98" s="193" t="s">
        <v>308</v>
      </c>
    </row>
    <row r="99" spans="2:50" s="94" customFormat="1" ht="15.75" customHeight="1">
      <c r="B99" s="245"/>
      <c r="E99" s="246"/>
      <c r="F99" s="247" t="s">
        <v>309</v>
      </c>
      <c r="G99" s="248"/>
      <c r="H99" s="248"/>
      <c r="I99" s="248"/>
      <c r="K99" s="249">
        <v>1.206</v>
      </c>
      <c r="R99" s="245"/>
      <c r="S99" s="250"/>
      <c r="Z99" s="251"/>
      <c r="AS99" s="252" t="s">
        <v>120</v>
      </c>
      <c r="AT99" s="252" t="s">
        <v>125</v>
      </c>
      <c r="AU99" s="252" t="s">
        <v>74</v>
      </c>
      <c r="AV99" s="252" t="s">
        <v>87</v>
      </c>
      <c r="AW99" s="252" t="s">
        <v>17</v>
      </c>
      <c r="AX99" s="252" t="s">
        <v>112</v>
      </c>
    </row>
    <row r="100" spans="2:62" s="220" customFormat="1" ht="37.5" customHeight="1">
      <c r="B100" s="221"/>
      <c r="D100" s="222" t="s">
        <v>92</v>
      </c>
      <c r="N100" s="223">
        <f>$BJ$100</f>
        <v>0</v>
      </c>
      <c r="O100" s="224"/>
      <c r="P100" s="224"/>
      <c r="Q100" s="224"/>
      <c r="R100" s="221"/>
      <c r="S100" s="225"/>
      <c r="V100" s="226">
        <f>$V$101+$V$104+$V$106+$V$109+$V$112</f>
        <v>0</v>
      </c>
      <c r="X100" s="226">
        <f>$X$101+$X$104+$X$106+$X$109+$X$112</f>
        <v>0.44001799999999996</v>
      </c>
      <c r="Z100" s="227">
        <f>$Z$101+$Z$104+$Z$106+$Z$109+$Z$112</f>
        <v>8.307798</v>
      </c>
      <c r="AQ100" s="228" t="s">
        <v>74</v>
      </c>
      <c r="AS100" s="228" t="s">
        <v>65</v>
      </c>
      <c r="AT100" s="228" t="s">
        <v>66</v>
      </c>
      <c r="AX100" s="228" t="s">
        <v>112</v>
      </c>
      <c r="BJ100" s="229">
        <f>$BJ$101+$BJ$104+$BJ$106+$BJ$109+$BJ$112</f>
        <v>0</v>
      </c>
    </row>
    <row r="101" spans="2:62" s="220" customFormat="1" ht="21" customHeight="1">
      <c r="B101" s="221"/>
      <c r="D101" s="230" t="s">
        <v>279</v>
      </c>
      <c r="N101" s="231">
        <f>$BJ$101</f>
        <v>0</v>
      </c>
      <c r="O101" s="224"/>
      <c r="P101" s="224"/>
      <c r="Q101" s="224"/>
      <c r="R101" s="221"/>
      <c r="S101" s="225"/>
      <c r="V101" s="226">
        <f>SUM($V$102:$V$103)</f>
        <v>0</v>
      </c>
      <c r="X101" s="226">
        <f>SUM($X$102:$X$103)</f>
        <v>0</v>
      </c>
      <c r="Z101" s="227">
        <f>SUM($Z$102:$Z$103)</f>
        <v>1.206</v>
      </c>
      <c r="AQ101" s="228" t="s">
        <v>74</v>
      </c>
      <c r="AS101" s="228" t="s">
        <v>65</v>
      </c>
      <c r="AT101" s="228" t="s">
        <v>17</v>
      </c>
      <c r="AX101" s="228" t="s">
        <v>112</v>
      </c>
      <c r="BJ101" s="229">
        <f>SUM($BJ$102:$BJ$103)</f>
        <v>0</v>
      </c>
    </row>
    <row r="102" spans="2:64" s="94" customFormat="1" ht="27" customHeight="1">
      <c r="B102" s="115"/>
      <c r="C102" s="232" t="s">
        <v>161</v>
      </c>
      <c r="D102" s="232" t="s">
        <v>113</v>
      </c>
      <c r="E102" s="233" t="s">
        <v>310</v>
      </c>
      <c r="F102" s="234" t="s">
        <v>311</v>
      </c>
      <c r="G102" s="235"/>
      <c r="H102" s="235"/>
      <c r="I102" s="235"/>
      <c r="J102" s="236" t="s">
        <v>116</v>
      </c>
      <c r="K102" s="237">
        <v>120.6</v>
      </c>
      <c r="L102" s="238"/>
      <c r="M102" s="235"/>
      <c r="N102" s="239">
        <f>ROUND($L$102*$K$102,2)</f>
        <v>0</v>
      </c>
      <c r="O102" s="235"/>
      <c r="P102" s="235"/>
      <c r="Q102" s="235"/>
      <c r="R102" s="115"/>
      <c r="S102" s="240"/>
      <c r="T102" s="241" t="s">
        <v>36</v>
      </c>
      <c r="W102" s="242">
        <v>0</v>
      </c>
      <c r="X102" s="242">
        <f>$W$102*$K$102</f>
        <v>0</v>
      </c>
      <c r="Y102" s="242">
        <v>0.01</v>
      </c>
      <c r="Z102" s="243">
        <f>$Y$102*$K$102</f>
        <v>1.206</v>
      </c>
      <c r="AQ102" s="193" t="s">
        <v>169</v>
      </c>
      <c r="AS102" s="193" t="s">
        <v>113</v>
      </c>
      <c r="AT102" s="193" t="s">
        <v>74</v>
      </c>
      <c r="AX102" s="94" t="s">
        <v>112</v>
      </c>
      <c r="BD102" s="244">
        <f>IF($T$102="základní",$N$102,0)</f>
        <v>0</v>
      </c>
      <c r="BE102" s="244">
        <f>IF($T$102="snížená",$N$102,0)</f>
        <v>0</v>
      </c>
      <c r="BF102" s="244">
        <f>IF($T$102="zákl. přenesená",$N$102,0)</f>
        <v>0</v>
      </c>
      <c r="BG102" s="244">
        <f>IF($T$102="sníž. přenesená",$N$102,0)</f>
        <v>0</v>
      </c>
      <c r="BH102" s="244">
        <f>IF($T$102="nulová",$N$102,0)</f>
        <v>0</v>
      </c>
      <c r="BI102" s="193" t="s">
        <v>17</v>
      </c>
      <c r="BJ102" s="244">
        <f>ROUND($L$102*$K$102,2)</f>
        <v>0</v>
      </c>
      <c r="BK102" s="193" t="s">
        <v>169</v>
      </c>
      <c r="BL102" s="193" t="s">
        <v>312</v>
      </c>
    </row>
    <row r="103" spans="2:50" s="94" customFormat="1" ht="15.75" customHeight="1">
      <c r="B103" s="245"/>
      <c r="E103" s="246"/>
      <c r="F103" s="247" t="s">
        <v>313</v>
      </c>
      <c r="G103" s="248"/>
      <c r="H103" s="248"/>
      <c r="I103" s="248"/>
      <c r="K103" s="249">
        <v>120.6</v>
      </c>
      <c r="R103" s="245"/>
      <c r="S103" s="250"/>
      <c r="Z103" s="251"/>
      <c r="AS103" s="252" t="s">
        <v>120</v>
      </c>
      <c r="AT103" s="252" t="s">
        <v>74</v>
      </c>
      <c r="AU103" s="252" t="s">
        <v>74</v>
      </c>
      <c r="AV103" s="252" t="s">
        <v>87</v>
      </c>
      <c r="AW103" s="252" t="s">
        <v>17</v>
      </c>
      <c r="AX103" s="252" t="s">
        <v>112</v>
      </c>
    </row>
    <row r="104" spans="2:62" s="220" customFormat="1" ht="30.75" customHeight="1">
      <c r="B104" s="221"/>
      <c r="D104" s="230" t="s">
        <v>280</v>
      </c>
      <c r="N104" s="231">
        <f>$BJ$104</f>
        <v>0</v>
      </c>
      <c r="O104" s="224"/>
      <c r="P104" s="224"/>
      <c r="Q104" s="224"/>
      <c r="R104" s="221"/>
      <c r="S104" s="225"/>
      <c r="V104" s="226">
        <f>$V$105</f>
        <v>0</v>
      </c>
      <c r="X104" s="226">
        <f>$X$105</f>
        <v>0</v>
      </c>
      <c r="Z104" s="227">
        <f>$Z$105</f>
        <v>0</v>
      </c>
      <c r="AQ104" s="228" t="s">
        <v>74</v>
      </c>
      <c r="AS104" s="228" t="s">
        <v>65</v>
      </c>
      <c r="AT104" s="228" t="s">
        <v>17</v>
      </c>
      <c r="AX104" s="228" t="s">
        <v>112</v>
      </c>
      <c r="BJ104" s="229">
        <f>$BJ$105</f>
        <v>0</v>
      </c>
    </row>
    <row r="105" spans="2:64" s="94" customFormat="1" ht="27" customHeight="1">
      <c r="B105" s="115"/>
      <c r="C105" s="232" t="s">
        <v>165</v>
      </c>
      <c r="D105" s="232" t="s">
        <v>113</v>
      </c>
      <c r="E105" s="233" t="s">
        <v>314</v>
      </c>
      <c r="F105" s="234" t="s">
        <v>315</v>
      </c>
      <c r="G105" s="235"/>
      <c r="H105" s="235"/>
      <c r="I105" s="235"/>
      <c r="J105" s="236" t="s">
        <v>316</v>
      </c>
      <c r="K105" s="237">
        <v>1</v>
      </c>
      <c r="L105" s="238"/>
      <c r="M105" s="235"/>
      <c r="N105" s="239">
        <f>ROUND($L$105*$K$105,2)</f>
        <v>0</v>
      </c>
      <c r="O105" s="235"/>
      <c r="P105" s="235"/>
      <c r="Q105" s="235"/>
      <c r="R105" s="115"/>
      <c r="S105" s="240"/>
      <c r="T105" s="241" t="s">
        <v>36</v>
      </c>
      <c r="W105" s="242">
        <v>0</v>
      </c>
      <c r="X105" s="242">
        <f>$W$105*$K$105</f>
        <v>0</v>
      </c>
      <c r="Y105" s="242">
        <v>0</v>
      </c>
      <c r="Z105" s="243">
        <f>$Y$105*$K$105</f>
        <v>0</v>
      </c>
      <c r="AQ105" s="193" t="s">
        <v>169</v>
      </c>
      <c r="AS105" s="193" t="s">
        <v>113</v>
      </c>
      <c r="AT105" s="193" t="s">
        <v>74</v>
      </c>
      <c r="AX105" s="94" t="s">
        <v>112</v>
      </c>
      <c r="BD105" s="244">
        <f>IF($T$105="základní",$N$105,0)</f>
        <v>0</v>
      </c>
      <c r="BE105" s="244">
        <f>IF($T$105="snížená",$N$105,0)</f>
        <v>0</v>
      </c>
      <c r="BF105" s="244">
        <f>IF($T$105="zákl. přenesená",$N$105,0)</f>
        <v>0</v>
      </c>
      <c r="BG105" s="244">
        <f>IF($T$105="sníž. přenesená",$N$105,0)</f>
        <v>0</v>
      </c>
      <c r="BH105" s="244">
        <f>IF($T$105="nulová",$N$105,0)</f>
        <v>0</v>
      </c>
      <c r="BI105" s="193" t="s">
        <v>17</v>
      </c>
      <c r="BJ105" s="244">
        <f>ROUND($L$105*$K$105,2)</f>
        <v>0</v>
      </c>
      <c r="BK105" s="193" t="s">
        <v>169</v>
      </c>
      <c r="BL105" s="193" t="s">
        <v>317</v>
      </c>
    </row>
    <row r="106" spans="2:62" s="220" customFormat="1" ht="30.75" customHeight="1">
      <c r="B106" s="221"/>
      <c r="D106" s="230" t="s">
        <v>281</v>
      </c>
      <c r="N106" s="231">
        <f>$BJ$106</f>
        <v>0</v>
      </c>
      <c r="O106" s="224"/>
      <c r="P106" s="224"/>
      <c r="Q106" s="224"/>
      <c r="R106" s="221"/>
      <c r="S106" s="225"/>
      <c r="V106" s="226">
        <f>SUM($V$107:$V$108)</f>
        <v>0</v>
      </c>
      <c r="X106" s="226">
        <f>SUM($X$107:$X$108)</f>
        <v>0</v>
      </c>
      <c r="Z106" s="227">
        <f>SUM($Z$107:$Z$108)</f>
        <v>1.809</v>
      </c>
      <c r="AQ106" s="228" t="s">
        <v>74</v>
      </c>
      <c r="AS106" s="228" t="s">
        <v>65</v>
      </c>
      <c r="AT106" s="228" t="s">
        <v>17</v>
      </c>
      <c r="AX106" s="228" t="s">
        <v>112</v>
      </c>
      <c r="BJ106" s="229">
        <f>SUM($BJ$107:$BJ$108)</f>
        <v>0</v>
      </c>
    </row>
    <row r="107" spans="2:64" s="94" customFormat="1" ht="15.75" customHeight="1">
      <c r="B107" s="115"/>
      <c r="C107" s="236" t="s">
        <v>172</v>
      </c>
      <c r="D107" s="236" t="s">
        <v>113</v>
      </c>
      <c r="E107" s="233" t="s">
        <v>318</v>
      </c>
      <c r="F107" s="234" t="s">
        <v>319</v>
      </c>
      <c r="G107" s="235"/>
      <c r="H107" s="235"/>
      <c r="I107" s="235"/>
      <c r="J107" s="236" t="s">
        <v>116</v>
      </c>
      <c r="K107" s="237">
        <v>120.6</v>
      </c>
      <c r="L107" s="238"/>
      <c r="M107" s="235"/>
      <c r="N107" s="239">
        <f>ROUND($L$107*$K$107,2)</f>
        <v>0</v>
      </c>
      <c r="O107" s="235"/>
      <c r="P107" s="235"/>
      <c r="Q107" s="235"/>
      <c r="R107" s="115"/>
      <c r="S107" s="240"/>
      <c r="T107" s="241" t="s">
        <v>36</v>
      </c>
      <c r="W107" s="242">
        <v>0</v>
      </c>
      <c r="X107" s="242">
        <f>$W$107*$K$107</f>
        <v>0</v>
      </c>
      <c r="Y107" s="242">
        <v>0.015</v>
      </c>
      <c r="Z107" s="243">
        <f>$Y$107*$K$107</f>
        <v>1.809</v>
      </c>
      <c r="AQ107" s="193" t="s">
        <v>169</v>
      </c>
      <c r="AS107" s="193" t="s">
        <v>113</v>
      </c>
      <c r="AT107" s="193" t="s">
        <v>74</v>
      </c>
      <c r="AX107" s="193" t="s">
        <v>112</v>
      </c>
      <c r="BD107" s="244">
        <f>IF($T$107="základní",$N$107,0)</f>
        <v>0</v>
      </c>
      <c r="BE107" s="244">
        <f>IF($T$107="snížená",$N$107,0)</f>
        <v>0</v>
      </c>
      <c r="BF107" s="244">
        <f>IF($T$107="zákl. přenesená",$N$107,0)</f>
        <v>0</v>
      </c>
      <c r="BG107" s="244">
        <f>IF($T$107="sníž. přenesená",$N$107,0)</f>
        <v>0</v>
      </c>
      <c r="BH107" s="244">
        <f>IF($T$107="nulová",$N$107,0)</f>
        <v>0</v>
      </c>
      <c r="BI107" s="193" t="s">
        <v>17</v>
      </c>
      <c r="BJ107" s="244">
        <f>ROUND($L$107*$K$107,2)</f>
        <v>0</v>
      </c>
      <c r="BK107" s="193" t="s">
        <v>169</v>
      </c>
      <c r="BL107" s="193" t="s">
        <v>320</v>
      </c>
    </row>
    <row r="108" spans="2:50" s="94" customFormat="1" ht="15.75" customHeight="1">
      <c r="B108" s="245"/>
      <c r="E108" s="246"/>
      <c r="F108" s="247" t="s">
        <v>321</v>
      </c>
      <c r="G108" s="248"/>
      <c r="H108" s="248"/>
      <c r="I108" s="248"/>
      <c r="K108" s="249">
        <v>120.6</v>
      </c>
      <c r="R108" s="245"/>
      <c r="S108" s="250"/>
      <c r="Z108" s="251"/>
      <c r="AS108" s="252" t="s">
        <v>120</v>
      </c>
      <c r="AT108" s="252" t="s">
        <v>74</v>
      </c>
      <c r="AU108" s="252" t="s">
        <v>74</v>
      </c>
      <c r="AV108" s="252" t="s">
        <v>87</v>
      </c>
      <c r="AW108" s="252" t="s">
        <v>17</v>
      </c>
      <c r="AX108" s="252" t="s">
        <v>112</v>
      </c>
    </row>
    <row r="109" spans="2:62" s="220" customFormat="1" ht="30.75" customHeight="1">
      <c r="B109" s="221"/>
      <c r="D109" s="230" t="s">
        <v>282</v>
      </c>
      <c r="N109" s="231">
        <f>$BJ$109</f>
        <v>0</v>
      </c>
      <c r="O109" s="224"/>
      <c r="P109" s="224"/>
      <c r="Q109" s="224"/>
      <c r="R109" s="221"/>
      <c r="S109" s="225"/>
      <c r="V109" s="226">
        <f>SUM($V$110:$V$111)</f>
        <v>0</v>
      </c>
      <c r="X109" s="226">
        <f>SUM($X$110:$X$111)</f>
        <v>0</v>
      </c>
      <c r="Z109" s="227">
        <f>SUM($Z$110:$Z$111)</f>
        <v>0</v>
      </c>
      <c r="AQ109" s="228" t="s">
        <v>74</v>
      </c>
      <c r="AS109" s="228" t="s">
        <v>65</v>
      </c>
      <c r="AT109" s="228" t="s">
        <v>17</v>
      </c>
      <c r="AX109" s="228" t="s">
        <v>112</v>
      </c>
      <c r="BJ109" s="229">
        <f>SUM($BJ$110:$BJ$111)</f>
        <v>0</v>
      </c>
    </row>
    <row r="110" spans="2:64" s="94" customFormat="1" ht="27" customHeight="1">
      <c r="B110" s="115"/>
      <c r="C110" s="232" t="s">
        <v>177</v>
      </c>
      <c r="D110" s="232" t="s">
        <v>113</v>
      </c>
      <c r="E110" s="233" t="s">
        <v>322</v>
      </c>
      <c r="F110" s="234" t="s">
        <v>323</v>
      </c>
      <c r="G110" s="235"/>
      <c r="H110" s="235"/>
      <c r="I110" s="235"/>
      <c r="J110" s="236" t="s">
        <v>168</v>
      </c>
      <c r="K110" s="237">
        <v>119</v>
      </c>
      <c r="L110" s="238"/>
      <c r="M110" s="235"/>
      <c r="N110" s="239">
        <f>ROUND($L$110*$K$110,2)</f>
        <v>0</v>
      </c>
      <c r="O110" s="235"/>
      <c r="P110" s="235"/>
      <c r="Q110" s="235"/>
      <c r="R110" s="115"/>
      <c r="S110" s="240"/>
      <c r="T110" s="241" t="s">
        <v>36</v>
      </c>
      <c r="W110" s="242">
        <v>0</v>
      </c>
      <c r="X110" s="242">
        <f>$W$110*$K$110</f>
        <v>0</v>
      </c>
      <c r="Y110" s="242">
        <v>0</v>
      </c>
      <c r="Z110" s="243">
        <f>$Y$110*$K$110</f>
        <v>0</v>
      </c>
      <c r="AQ110" s="193" t="s">
        <v>169</v>
      </c>
      <c r="AS110" s="193" t="s">
        <v>113</v>
      </c>
      <c r="AT110" s="193" t="s">
        <v>74</v>
      </c>
      <c r="AX110" s="94" t="s">
        <v>112</v>
      </c>
      <c r="BD110" s="244">
        <f>IF($T$110="základní",$N$110,0)</f>
        <v>0</v>
      </c>
      <c r="BE110" s="244">
        <f>IF($T$110="snížená",$N$110,0)</f>
        <v>0</v>
      </c>
      <c r="BF110" s="244">
        <f>IF($T$110="zákl. přenesená",$N$110,0)</f>
        <v>0</v>
      </c>
      <c r="BG110" s="244">
        <f>IF($T$110="sníž. přenesená",$N$110,0)</f>
        <v>0</v>
      </c>
      <c r="BH110" s="244">
        <f>IF($T$110="nulová",$N$110,0)</f>
        <v>0</v>
      </c>
      <c r="BI110" s="193" t="s">
        <v>17</v>
      </c>
      <c r="BJ110" s="244">
        <f>ROUND($L$110*$K$110,2)</f>
        <v>0</v>
      </c>
      <c r="BK110" s="193" t="s">
        <v>169</v>
      </c>
      <c r="BL110" s="193" t="s">
        <v>324</v>
      </c>
    </row>
    <row r="111" spans="2:50" s="94" customFormat="1" ht="15.75" customHeight="1">
      <c r="B111" s="245"/>
      <c r="E111" s="246"/>
      <c r="F111" s="247" t="s">
        <v>325</v>
      </c>
      <c r="G111" s="248"/>
      <c r="H111" s="248"/>
      <c r="I111" s="248"/>
      <c r="K111" s="249">
        <v>119</v>
      </c>
      <c r="R111" s="245"/>
      <c r="S111" s="250"/>
      <c r="Z111" s="251"/>
      <c r="AS111" s="252" t="s">
        <v>120</v>
      </c>
      <c r="AT111" s="252" t="s">
        <v>74</v>
      </c>
      <c r="AU111" s="252" t="s">
        <v>74</v>
      </c>
      <c r="AV111" s="252" t="s">
        <v>87</v>
      </c>
      <c r="AW111" s="252" t="s">
        <v>17</v>
      </c>
      <c r="AX111" s="252" t="s">
        <v>112</v>
      </c>
    </row>
    <row r="112" spans="2:62" s="220" customFormat="1" ht="30.75" customHeight="1">
      <c r="B112" s="221"/>
      <c r="D112" s="230" t="s">
        <v>94</v>
      </c>
      <c r="N112" s="231">
        <f>$BJ$112</f>
        <v>0</v>
      </c>
      <c r="O112" s="224"/>
      <c r="P112" s="224"/>
      <c r="Q112" s="224"/>
      <c r="R112" s="221"/>
      <c r="S112" s="225"/>
      <c r="V112" s="226">
        <f>SUM($V$113:$V$123)</f>
        <v>0</v>
      </c>
      <c r="X112" s="226">
        <f>SUM($X$113:$X$123)</f>
        <v>0.44001799999999996</v>
      </c>
      <c r="Z112" s="227">
        <f>SUM($Z$113:$Z$123)</f>
        <v>5.292798</v>
      </c>
      <c r="AQ112" s="228" t="s">
        <v>74</v>
      </c>
      <c r="AS112" s="228" t="s">
        <v>65</v>
      </c>
      <c r="AT112" s="228" t="s">
        <v>17</v>
      </c>
      <c r="AX112" s="228" t="s">
        <v>112</v>
      </c>
      <c r="BJ112" s="229">
        <f>SUM($BJ$113:$BJ$123)</f>
        <v>0</v>
      </c>
    </row>
    <row r="113" spans="2:64" s="94" customFormat="1" ht="15.75" customHeight="1">
      <c r="B113" s="115"/>
      <c r="C113" s="232" t="s">
        <v>9</v>
      </c>
      <c r="D113" s="232" t="s">
        <v>113</v>
      </c>
      <c r="E113" s="233" t="s">
        <v>326</v>
      </c>
      <c r="F113" s="234" t="s">
        <v>327</v>
      </c>
      <c r="G113" s="235"/>
      <c r="H113" s="235"/>
      <c r="I113" s="235"/>
      <c r="J113" s="236" t="s">
        <v>116</v>
      </c>
      <c r="K113" s="237">
        <v>252.038</v>
      </c>
      <c r="L113" s="238"/>
      <c r="M113" s="235"/>
      <c r="N113" s="239">
        <f>ROUND($L$113*$K$113,2)</f>
        <v>0</v>
      </c>
      <c r="O113" s="235"/>
      <c r="P113" s="235"/>
      <c r="Q113" s="235"/>
      <c r="R113" s="115"/>
      <c r="S113" s="240"/>
      <c r="T113" s="241" t="s">
        <v>36</v>
      </c>
      <c r="W113" s="242">
        <v>0</v>
      </c>
      <c r="X113" s="242">
        <f>$W$113*$K$113</f>
        <v>0</v>
      </c>
      <c r="Y113" s="242">
        <v>0.021</v>
      </c>
      <c r="Z113" s="243">
        <f>$Y$113*$K$113</f>
        <v>5.292798</v>
      </c>
      <c r="AQ113" s="193" t="s">
        <v>169</v>
      </c>
      <c r="AS113" s="193" t="s">
        <v>113</v>
      </c>
      <c r="AT113" s="193" t="s">
        <v>74</v>
      </c>
      <c r="AX113" s="94" t="s">
        <v>112</v>
      </c>
      <c r="BD113" s="244">
        <f>IF($T$113="základní",$N$113,0)</f>
        <v>0</v>
      </c>
      <c r="BE113" s="244">
        <f>IF($T$113="snížená",$N$113,0)</f>
        <v>0</v>
      </c>
      <c r="BF113" s="244">
        <f>IF($T$113="zákl. přenesená",$N$113,0)</f>
        <v>0</v>
      </c>
      <c r="BG113" s="244">
        <f>IF($T$113="sníž. přenesená",$N$113,0)</f>
        <v>0</v>
      </c>
      <c r="BH113" s="244">
        <f>IF($T$113="nulová",$N$113,0)</f>
        <v>0</v>
      </c>
      <c r="BI113" s="193" t="s">
        <v>17</v>
      </c>
      <c r="BJ113" s="244">
        <f>ROUND($L$113*$K$113,2)</f>
        <v>0</v>
      </c>
      <c r="BK113" s="193" t="s">
        <v>169</v>
      </c>
      <c r="BL113" s="193" t="s">
        <v>328</v>
      </c>
    </row>
    <row r="114" spans="2:50" s="94" customFormat="1" ht="15.75" customHeight="1">
      <c r="B114" s="245"/>
      <c r="E114" s="246"/>
      <c r="F114" s="247" t="s">
        <v>329</v>
      </c>
      <c r="G114" s="248"/>
      <c r="H114" s="248"/>
      <c r="I114" s="248"/>
      <c r="K114" s="249">
        <v>252.038</v>
      </c>
      <c r="R114" s="245"/>
      <c r="S114" s="250"/>
      <c r="Z114" s="251"/>
      <c r="AS114" s="252" t="s">
        <v>120</v>
      </c>
      <c r="AT114" s="252" t="s">
        <v>74</v>
      </c>
      <c r="AU114" s="252" t="s">
        <v>74</v>
      </c>
      <c r="AV114" s="252" t="s">
        <v>87</v>
      </c>
      <c r="AW114" s="252" t="s">
        <v>17</v>
      </c>
      <c r="AX114" s="252" t="s">
        <v>112</v>
      </c>
    </row>
    <row r="115" spans="2:64" s="94" customFormat="1" ht="27" customHeight="1">
      <c r="B115" s="115"/>
      <c r="C115" s="232" t="s">
        <v>169</v>
      </c>
      <c r="D115" s="232" t="s">
        <v>113</v>
      </c>
      <c r="E115" s="233" t="s">
        <v>330</v>
      </c>
      <c r="F115" s="234" t="s">
        <v>331</v>
      </c>
      <c r="G115" s="235"/>
      <c r="H115" s="235"/>
      <c r="I115" s="235"/>
      <c r="J115" s="236" t="s">
        <v>316</v>
      </c>
      <c r="K115" s="237">
        <v>1</v>
      </c>
      <c r="L115" s="238"/>
      <c r="M115" s="235"/>
      <c r="N115" s="239">
        <f>ROUND($L$115*$K$115,2)</f>
        <v>0</v>
      </c>
      <c r="O115" s="235"/>
      <c r="P115" s="235"/>
      <c r="Q115" s="235"/>
      <c r="R115" s="115"/>
      <c r="S115" s="240"/>
      <c r="T115" s="241" t="s">
        <v>36</v>
      </c>
      <c r="W115" s="242">
        <v>0.00033</v>
      </c>
      <c r="X115" s="242">
        <f>$W$115*$K$115</f>
        <v>0.00033</v>
      </c>
      <c r="Y115" s="242">
        <v>0</v>
      </c>
      <c r="Z115" s="243">
        <f>$Y$115*$K$115</f>
        <v>0</v>
      </c>
      <c r="AQ115" s="193" t="s">
        <v>169</v>
      </c>
      <c r="AS115" s="193" t="s">
        <v>113</v>
      </c>
      <c r="AT115" s="193" t="s">
        <v>74</v>
      </c>
      <c r="AX115" s="94" t="s">
        <v>112</v>
      </c>
      <c r="BD115" s="244">
        <f>IF($T$115="základní",$N$115,0)</f>
        <v>0</v>
      </c>
      <c r="BE115" s="244">
        <f>IF($T$115="snížená",$N$115,0)</f>
        <v>0</v>
      </c>
      <c r="BF115" s="244">
        <f>IF($T$115="zákl. přenesená",$N$115,0)</f>
        <v>0</v>
      </c>
      <c r="BG115" s="244">
        <f>IF($T$115="sníž. přenesená",$N$115,0)</f>
        <v>0</v>
      </c>
      <c r="BH115" s="244">
        <f>IF($T$115="nulová",$N$115,0)</f>
        <v>0</v>
      </c>
      <c r="BI115" s="193" t="s">
        <v>17</v>
      </c>
      <c r="BJ115" s="244">
        <f>ROUND($L$115*$K$115,2)</f>
        <v>0</v>
      </c>
      <c r="BK115" s="193" t="s">
        <v>169</v>
      </c>
      <c r="BL115" s="193" t="s">
        <v>332</v>
      </c>
    </row>
    <row r="116" spans="2:64" s="94" customFormat="1" ht="15.75" customHeight="1">
      <c r="B116" s="115"/>
      <c r="C116" s="236" t="s">
        <v>190</v>
      </c>
      <c r="D116" s="236" t="s">
        <v>113</v>
      </c>
      <c r="E116" s="233" t="s">
        <v>333</v>
      </c>
      <c r="F116" s="234" t="s">
        <v>334</v>
      </c>
      <c r="G116" s="235"/>
      <c r="H116" s="235"/>
      <c r="I116" s="235"/>
      <c r="J116" s="236" t="s">
        <v>116</v>
      </c>
      <c r="K116" s="237">
        <v>311.22</v>
      </c>
      <c r="L116" s="238"/>
      <c r="M116" s="235"/>
      <c r="N116" s="239">
        <f>ROUND($L$116*$K$116,2)</f>
        <v>0</v>
      </c>
      <c r="O116" s="235"/>
      <c r="P116" s="235"/>
      <c r="Q116" s="235"/>
      <c r="R116" s="115"/>
      <c r="S116" s="240"/>
      <c r="T116" s="241" t="s">
        <v>36</v>
      </c>
      <c r="W116" s="242">
        <v>0.0004</v>
      </c>
      <c r="X116" s="242">
        <f>$W$116*$K$116</f>
        <v>0.12448800000000002</v>
      </c>
      <c r="Y116" s="242">
        <v>0</v>
      </c>
      <c r="Z116" s="243">
        <f>$Y$116*$K$116</f>
        <v>0</v>
      </c>
      <c r="AQ116" s="193" t="s">
        <v>169</v>
      </c>
      <c r="AS116" s="193" t="s">
        <v>113</v>
      </c>
      <c r="AT116" s="193" t="s">
        <v>74</v>
      </c>
      <c r="AX116" s="193" t="s">
        <v>112</v>
      </c>
      <c r="BD116" s="244">
        <f>IF($T$116="základní",$N$116,0)</f>
        <v>0</v>
      </c>
      <c r="BE116" s="244">
        <f>IF($T$116="snížená",$N$116,0)</f>
        <v>0</v>
      </c>
      <c r="BF116" s="244">
        <f>IF($T$116="zákl. přenesená",$N$116,0)</f>
        <v>0</v>
      </c>
      <c r="BG116" s="244">
        <f>IF($T$116="sníž. přenesená",$N$116,0)</f>
        <v>0</v>
      </c>
      <c r="BH116" s="244">
        <f>IF($T$116="nulová",$N$116,0)</f>
        <v>0</v>
      </c>
      <c r="BI116" s="193" t="s">
        <v>17</v>
      </c>
      <c r="BJ116" s="244">
        <f>ROUND($L$116*$K$116,2)</f>
        <v>0</v>
      </c>
      <c r="BK116" s="193" t="s">
        <v>169</v>
      </c>
      <c r="BL116" s="193" t="s">
        <v>335</v>
      </c>
    </row>
    <row r="117" spans="2:50" s="94" customFormat="1" ht="15.75" customHeight="1">
      <c r="B117" s="245"/>
      <c r="E117" s="246"/>
      <c r="F117" s="247" t="s">
        <v>336</v>
      </c>
      <c r="G117" s="248"/>
      <c r="H117" s="248"/>
      <c r="I117" s="248"/>
      <c r="K117" s="249">
        <v>311.22</v>
      </c>
      <c r="R117" s="245"/>
      <c r="S117" s="250"/>
      <c r="Z117" s="251"/>
      <c r="AS117" s="252" t="s">
        <v>120</v>
      </c>
      <c r="AT117" s="252" t="s">
        <v>74</v>
      </c>
      <c r="AU117" s="252" t="s">
        <v>74</v>
      </c>
      <c r="AV117" s="252" t="s">
        <v>87</v>
      </c>
      <c r="AW117" s="252" t="s">
        <v>17</v>
      </c>
      <c r="AX117" s="252" t="s">
        <v>112</v>
      </c>
    </row>
    <row r="118" spans="2:64" s="94" customFormat="1" ht="15.75" customHeight="1">
      <c r="B118" s="115"/>
      <c r="C118" s="253" t="s">
        <v>196</v>
      </c>
      <c r="D118" s="253" t="s">
        <v>337</v>
      </c>
      <c r="E118" s="254" t="s">
        <v>338</v>
      </c>
      <c r="F118" s="255" t="s">
        <v>339</v>
      </c>
      <c r="G118" s="256"/>
      <c r="H118" s="256"/>
      <c r="I118" s="256"/>
      <c r="J118" s="257" t="s">
        <v>220</v>
      </c>
      <c r="K118" s="258">
        <v>1</v>
      </c>
      <c r="L118" s="259"/>
      <c r="M118" s="256"/>
      <c r="N118" s="260">
        <f>ROUND($L$118*$K$118,2)</f>
        <v>0</v>
      </c>
      <c r="O118" s="235"/>
      <c r="P118" s="235"/>
      <c r="Q118" s="235"/>
      <c r="R118" s="115"/>
      <c r="S118" s="240"/>
      <c r="T118" s="241" t="s">
        <v>36</v>
      </c>
      <c r="W118" s="242">
        <v>0.0394</v>
      </c>
      <c r="X118" s="242">
        <f>$W$118*$K$118</f>
        <v>0.0394</v>
      </c>
      <c r="Y118" s="242">
        <v>0</v>
      </c>
      <c r="Z118" s="243">
        <f>$Y$118*$K$118</f>
        <v>0</v>
      </c>
      <c r="AQ118" s="193" t="s">
        <v>257</v>
      </c>
      <c r="AS118" s="193" t="s">
        <v>337</v>
      </c>
      <c r="AT118" s="193" t="s">
        <v>74</v>
      </c>
      <c r="AX118" s="94" t="s">
        <v>112</v>
      </c>
      <c r="BD118" s="244">
        <f>IF($T$118="základní",$N$118,0)</f>
        <v>0</v>
      </c>
      <c r="BE118" s="244">
        <f>IF($T$118="snížená",$N$118,0)</f>
        <v>0</v>
      </c>
      <c r="BF118" s="244">
        <f>IF($T$118="zákl. přenesená",$N$118,0)</f>
        <v>0</v>
      </c>
      <c r="BG118" s="244">
        <f>IF($T$118="sníž. přenesená",$N$118,0)</f>
        <v>0</v>
      </c>
      <c r="BH118" s="244">
        <f>IF($T$118="nulová",$N$118,0)</f>
        <v>0</v>
      </c>
      <c r="BI118" s="193" t="s">
        <v>17</v>
      </c>
      <c r="BJ118" s="244">
        <f>ROUND($L$118*$K$118,2)</f>
        <v>0</v>
      </c>
      <c r="BK118" s="193" t="s">
        <v>169</v>
      </c>
      <c r="BL118" s="193" t="s">
        <v>340</v>
      </c>
    </row>
    <row r="119" spans="2:64" s="94" customFormat="1" ht="27" customHeight="1">
      <c r="B119" s="115"/>
      <c r="C119" s="257" t="s">
        <v>201</v>
      </c>
      <c r="D119" s="257" t="s">
        <v>337</v>
      </c>
      <c r="E119" s="254" t="s">
        <v>341</v>
      </c>
      <c r="F119" s="255" t="s">
        <v>342</v>
      </c>
      <c r="G119" s="256"/>
      <c r="H119" s="256"/>
      <c r="I119" s="256"/>
      <c r="J119" s="257" t="s">
        <v>220</v>
      </c>
      <c r="K119" s="258">
        <v>1</v>
      </c>
      <c r="L119" s="259"/>
      <c r="M119" s="256"/>
      <c r="N119" s="260">
        <f>ROUND($L$119*$K$119,2)</f>
        <v>0</v>
      </c>
      <c r="O119" s="235"/>
      <c r="P119" s="235"/>
      <c r="Q119" s="235"/>
      <c r="R119" s="115"/>
      <c r="S119" s="240"/>
      <c r="T119" s="241" t="s">
        <v>36</v>
      </c>
      <c r="W119" s="242">
        <v>0.0394</v>
      </c>
      <c r="X119" s="242">
        <f>$W$119*$K$119</f>
        <v>0.0394</v>
      </c>
      <c r="Y119" s="242">
        <v>0</v>
      </c>
      <c r="Z119" s="243">
        <f>$Y$119*$K$119</f>
        <v>0</v>
      </c>
      <c r="AQ119" s="193" t="s">
        <v>257</v>
      </c>
      <c r="AS119" s="193" t="s">
        <v>337</v>
      </c>
      <c r="AT119" s="193" t="s">
        <v>74</v>
      </c>
      <c r="AX119" s="193" t="s">
        <v>112</v>
      </c>
      <c r="BD119" s="244">
        <f>IF($T$119="základní",$N$119,0)</f>
        <v>0</v>
      </c>
      <c r="BE119" s="244">
        <f>IF($T$119="snížená",$N$119,0)</f>
        <v>0</v>
      </c>
      <c r="BF119" s="244">
        <f>IF($T$119="zákl. přenesená",$N$119,0)</f>
        <v>0</v>
      </c>
      <c r="BG119" s="244">
        <f>IF($T$119="sníž. přenesená",$N$119,0)</f>
        <v>0</v>
      </c>
      <c r="BH119" s="244">
        <f>IF($T$119="nulová",$N$119,0)</f>
        <v>0</v>
      </c>
      <c r="BI119" s="193" t="s">
        <v>17</v>
      </c>
      <c r="BJ119" s="244">
        <f>ROUND($L$119*$K$119,2)</f>
        <v>0</v>
      </c>
      <c r="BK119" s="193" t="s">
        <v>169</v>
      </c>
      <c r="BL119" s="193" t="s">
        <v>343</v>
      </c>
    </row>
    <row r="120" spans="2:64" s="94" customFormat="1" ht="27" customHeight="1">
      <c r="B120" s="115"/>
      <c r="C120" s="257" t="s">
        <v>206</v>
      </c>
      <c r="D120" s="257" t="s">
        <v>337</v>
      </c>
      <c r="E120" s="254" t="s">
        <v>344</v>
      </c>
      <c r="F120" s="255" t="s">
        <v>345</v>
      </c>
      <c r="G120" s="256"/>
      <c r="H120" s="256"/>
      <c r="I120" s="256"/>
      <c r="J120" s="257" t="s">
        <v>220</v>
      </c>
      <c r="K120" s="258">
        <v>5</v>
      </c>
      <c r="L120" s="259"/>
      <c r="M120" s="256"/>
      <c r="N120" s="260">
        <f>ROUND($L$120*$K$120,2)</f>
        <v>0</v>
      </c>
      <c r="O120" s="235"/>
      <c r="P120" s="235"/>
      <c r="Q120" s="235"/>
      <c r="R120" s="115"/>
      <c r="S120" s="240"/>
      <c r="T120" s="241" t="s">
        <v>36</v>
      </c>
      <c r="W120" s="242">
        <v>0.0394</v>
      </c>
      <c r="X120" s="242">
        <f>$W$120*$K$120</f>
        <v>0.19699999999999998</v>
      </c>
      <c r="Y120" s="242">
        <v>0</v>
      </c>
      <c r="Z120" s="243">
        <f>$Y$120*$K$120</f>
        <v>0</v>
      </c>
      <c r="AQ120" s="193" t="s">
        <v>257</v>
      </c>
      <c r="AS120" s="193" t="s">
        <v>337</v>
      </c>
      <c r="AT120" s="193" t="s">
        <v>74</v>
      </c>
      <c r="AX120" s="193" t="s">
        <v>112</v>
      </c>
      <c r="BD120" s="244">
        <f>IF($T$120="základní",$N$120,0)</f>
        <v>0</v>
      </c>
      <c r="BE120" s="244">
        <f>IF($T$120="snížená",$N$120,0)</f>
        <v>0</v>
      </c>
      <c r="BF120" s="244">
        <f>IF($T$120="zákl. přenesená",$N$120,0)</f>
        <v>0</v>
      </c>
      <c r="BG120" s="244">
        <f>IF($T$120="sníž. přenesená",$N$120,0)</f>
        <v>0</v>
      </c>
      <c r="BH120" s="244">
        <f>IF($T$120="nulová",$N$120,0)</f>
        <v>0</v>
      </c>
      <c r="BI120" s="193" t="s">
        <v>17</v>
      </c>
      <c r="BJ120" s="244">
        <f>ROUND($L$120*$K$120,2)</f>
        <v>0</v>
      </c>
      <c r="BK120" s="193" t="s">
        <v>169</v>
      </c>
      <c r="BL120" s="193" t="s">
        <v>346</v>
      </c>
    </row>
    <row r="121" spans="2:64" s="94" customFormat="1" ht="15.75" customHeight="1">
      <c r="B121" s="115"/>
      <c r="C121" s="257" t="s">
        <v>8</v>
      </c>
      <c r="D121" s="257" t="s">
        <v>337</v>
      </c>
      <c r="E121" s="254" t="s">
        <v>347</v>
      </c>
      <c r="F121" s="255" t="s">
        <v>348</v>
      </c>
      <c r="G121" s="256"/>
      <c r="H121" s="256"/>
      <c r="I121" s="256"/>
      <c r="J121" s="257" t="s">
        <v>316</v>
      </c>
      <c r="K121" s="258">
        <v>1</v>
      </c>
      <c r="L121" s="259"/>
      <c r="M121" s="256"/>
      <c r="N121" s="260">
        <f>ROUND($L$121*$K$121,2)</f>
        <v>0</v>
      </c>
      <c r="O121" s="235"/>
      <c r="P121" s="235"/>
      <c r="Q121" s="235"/>
      <c r="R121" s="115"/>
      <c r="S121" s="240"/>
      <c r="T121" s="241" t="s">
        <v>36</v>
      </c>
      <c r="W121" s="242">
        <v>0.0394</v>
      </c>
      <c r="X121" s="242">
        <f>$W$121*$K$121</f>
        <v>0.0394</v>
      </c>
      <c r="Y121" s="242">
        <v>0</v>
      </c>
      <c r="Z121" s="243">
        <f>$Y$121*$K$121</f>
        <v>0</v>
      </c>
      <c r="AQ121" s="193" t="s">
        <v>257</v>
      </c>
      <c r="AS121" s="193" t="s">
        <v>337</v>
      </c>
      <c r="AT121" s="193" t="s">
        <v>74</v>
      </c>
      <c r="AX121" s="193" t="s">
        <v>112</v>
      </c>
      <c r="BD121" s="244">
        <f>IF($T$121="základní",$N$121,0)</f>
        <v>0</v>
      </c>
      <c r="BE121" s="244">
        <f>IF($T$121="snížená",$N$121,0)</f>
        <v>0</v>
      </c>
      <c r="BF121" s="244">
        <f>IF($T$121="zákl. přenesená",$N$121,0)</f>
        <v>0</v>
      </c>
      <c r="BG121" s="244">
        <f>IF($T$121="sníž. přenesená",$N$121,0)</f>
        <v>0</v>
      </c>
      <c r="BH121" s="244">
        <f>IF($T$121="nulová",$N$121,0)</f>
        <v>0</v>
      </c>
      <c r="BI121" s="193" t="s">
        <v>17</v>
      </c>
      <c r="BJ121" s="244">
        <f>ROUND($L$121*$K$121,2)</f>
        <v>0</v>
      </c>
      <c r="BK121" s="193" t="s">
        <v>169</v>
      </c>
      <c r="BL121" s="193" t="s">
        <v>349</v>
      </c>
    </row>
    <row r="122" spans="2:64" s="94" customFormat="1" ht="27" customHeight="1">
      <c r="B122" s="115"/>
      <c r="C122" s="236" t="s">
        <v>213</v>
      </c>
      <c r="D122" s="236" t="s">
        <v>113</v>
      </c>
      <c r="E122" s="233" t="s">
        <v>350</v>
      </c>
      <c r="F122" s="234" t="s">
        <v>351</v>
      </c>
      <c r="G122" s="235"/>
      <c r="H122" s="235"/>
      <c r="I122" s="235"/>
      <c r="J122" s="236" t="s">
        <v>352</v>
      </c>
      <c r="K122" s="261"/>
      <c r="L122" s="238"/>
      <c r="M122" s="235"/>
      <c r="N122" s="239">
        <f>ROUND($L$122*$K$122,2)</f>
        <v>0</v>
      </c>
      <c r="O122" s="235"/>
      <c r="P122" s="235"/>
      <c r="Q122" s="235"/>
      <c r="R122" s="115"/>
      <c r="S122" s="240"/>
      <c r="T122" s="241" t="s">
        <v>36</v>
      </c>
      <c r="W122" s="242">
        <v>0</v>
      </c>
      <c r="X122" s="242">
        <f>$W$122*$K$122</f>
        <v>0</v>
      </c>
      <c r="Y122" s="242">
        <v>0</v>
      </c>
      <c r="Z122" s="243">
        <f>$Y$122*$K$122</f>
        <v>0</v>
      </c>
      <c r="AQ122" s="193" t="s">
        <v>169</v>
      </c>
      <c r="AS122" s="193" t="s">
        <v>113</v>
      </c>
      <c r="AT122" s="193" t="s">
        <v>74</v>
      </c>
      <c r="AX122" s="193" t="s">
        <v>112</v>
      </c>
      <c r="BD122" s="244">
        <f>IF($T$122="základní",$N$122,0)</f>
        <v>0</v>
      </c>
      <c r="BE122" s="244">
        <f>IF($T$122="snížená",$N$122,0)</f>
        <v>0</v>
      </c>
      <c r="BF122" s="244">
        <f>IF($T$122="zákl. přenesená",$N$122,0)</f>
        <v>0</v>
      </c>
      <c r="BG122" s="244">
        <f>IF($T$122="sníž. přenesená",$N$122,0)</f>
        <v>0</v>
      </c>
      <c r="BH122" s="244">
        <f>IF($T$122="nulová",$N$122,0)</f>
        <v>0</v>
      </c>
      <c r="BI122" s="193" t="s">
        <v>17</v>
      </c>
      <c r="BJ122" s="244">
        <f>ROUND($L$122*$K$122,2)</f>
        <v>0</v>
      </c>
      <c r="BK122" s="193" t="s">
        <v>169</v>
      </c>
      <c r="BL122" s="193" t="s">
        <v>353</v>
      </c>
    </row>
    <row r="123" spans="2:64" s="94" customFormat="1" ht="27" customHeight="1">
      <c r="B123" s="115"/>
      <c r="C123" s="236" t="s">
        <v>217</v>
      </c>
      <c r="D123" s="236" t="s">
        <v>113</v>
      </c>
      <c r="E123" s="233" t="s">
        <v>354</v>
      </c>
      <c r="F123" s="234" t="s">
        <v>355</v>
      </c>
      <c r="G123" s="235"/>
      <c r="H123" s="235"/>
      <c r="I123" s="235"/>
      <c r="J123" s="236" t="s">
        <v>352</v>
      </c>
      <c r="K123" s="261"/>
      <c r="L123" s="238"/>
      <c r="M123" s="235"/>
      <c r="N123" s="239">
        <f>ROUND($L$123*$K$123,2)</f>
        <v>0</v>
      </c>
      <c r="O123" s="235"/>
      <c r="P123" s="235"/>
      <c r="Q123" s="235"/>
      <c r="R123" s="115"/>
      <c r="S123" s="240"/>
      <c r="T123" s="262" t="s">
        <v>36</v>
      </c>
      <c r="U123" s="263"/>
      <c r="V123" s="263"/>
      <c r="W123" s="264">
        <v>0</v>
      </c>
      <c r="X123" s="264">
        <f>$W$123*$K$123</f>
        <v>0</v>
      </c>
      <c r="Y123" s="264">
        <v>0</v>
      </c>
      <c r="Z123" s="265">
        <f>$Y$123*$K$123</f>
        <v>0</v>
      </c>
      <c r="AQ123" s="193" t="s">
        <v>169</v>
      </c>
      <c r="AS123" s="193" t="s">
        <v>113</v>
      </c>
      <c r="AT123" s="193" t="s">
        <v>74</v>
      </c>
      <c r="AX123" s="193" t="s">
        <v>112</v>
      </c>
      <c r="BD123" s="244">
        <f>IF($T$123="základní",$N$123,0)</f>
        <v>0</v>
      </c>
      <c r="BE123" s="244">
        <f>IF($T$123="snížená",$N$123,0)</f>
        <v>0</v>
      </c>
      <c r="BF123" s="244">
        <f>IF($T$123="zákl. přenesená",$N$123,0)</f>
        <v>0</v>
      </c>
      <c r="BG123" s="244">
        <f>IF($T$123="sníž. přenesená",$N$123,0)</f>
        <v>0</v>
      </c>
      <c r="BH123" s="244">
        <f>IF($T$123="nulová",$N$123,0)</f>
        <v>0</v>
      </c>
      <c r="BI123" s="193" t="s">
        <v>17</v>
      </c>
      <c r="BJ123" s="244">
        <f>ROUND($L$123*$K$123,2)</f>
        <v>0</v>
      </c>
      <c r="BK123" s="193" t="s">
        <v>169</v>
      </c>
      <c r="BL123" s="193" t="s">
        <v>356</v>
      </c>
    </row>
    <row r="124" spans="2:18" s="94" customFormat="1" ht="7.5" customHeight="1">
      <c r="B124" s="138"/>
      <c r="C124" s="139"/>
      <c r="D124" s="139"/>
      <c r="E124" s="139"/>
      <c r="F124" s="139"/>
      <c r="G124" s="139"/>
      <c r="H124" s="139"/>
      <c r="I124" s="139"/>
      <c r="J124" s="139"/>
      <c r="K124" s="139"/>
      <c r="L124" s="139"/>
      <c r="M124" s="139"/>
      <c r="N124" s="139"/>
      <c r="O124" s="139"/>
      <c r="P124" s="139"/>
      <c r="Q124" s="139"/>
      <c r="R124" s="115"/>
    </row>
    <row r="147" s="90" customFormat="1" ht="14.25" customHeight="1"/>
  </sheetData>
  <sheetProtection password="FC37" sheet="1"/>
  <protectedRanges>
    <protectedRange sqref="K122:K123 L81:M123" name="Oblast1"/>
  </protectedRanges>
  <mergeCells count="143">
    <mergeCell ref="N106:Q106"/>
    <mergeCell ref="N109:Q109"/>
    <mergeCell ref="N112:Q112"/>
    <mergeCell ref="H1:K1"/>
    <mergeCell ref="R2:AB2"/>
    <mergeCell ref="F123:I123"/>
    <mergeCell ref="L123:M123"/>
    <mergeCell ref="N123:Q123"/>
    <mergeCell ref="N78:Q78"/>
    <mergeCell ref="N79:Q79"/>
    <mergeCell ref="N80:Q80"/>
    <mergeCell ref="N87:Q87"/>
    <mergeCell ref="N100:Q100"/>
    <mergeCell ref="N101:Q101"/>
    <mergeCell ref="N104:Q104"/>
    <mergeCell ref="F121:I121"/>
    <mergeCell ref="L121:M121"/>
    <mergeCell ref="N121:Q121"/>
    <mergeCell ref="F116:I116"/>
    <mergeCell ref="L116:M116"/>
    <mergeCell ref="F122:I122"/>
    <mergeCell ref="L122:M122"/>
    <mergeCell ref="N122:Q122"/>
    <mergeCell ref="F119:I119"/>
    <mergeCell ref="L119:M119"/>
    <mergeCell ref="N119:Q119"/>
    <mergeCell ref="F120:I120"/>
    <mergeCell ref="L120:M120"/>
    <mergeCell ref="N120:Q120"/>
    <mergeCell ref="N116:Q116"/>
    <mergeCell ref="F117:I117"/>
    <mergeCell ref="F118:I118"/>
    <mergeCell ref="L118:M118"/>
    <mergeCell ref="N118:Q118"/>
    <mergeCell ref="F111:I111"/>
    <mergeCell ref="F113:I113"/>
    <mergeCell ref="L113:M113"/>
    <mergeCell ref="N113:Q113"/>
    <mergeCell ref="F114:I114"/>
    <mergeCell ref="F115:I115"/>
    <mergeCell ref="L115:M115"/>
    <mergeCell ref="N115:Q115"/>
    <mergeCell ref="F107:I107"/>
    <mergeCell ref="L107:M107"/>
    <mergeCell ref="N107:Q107"/>
    <mergeCell ref="F108:I108"/>
    <mergeCell ref="F110:I110"/>
    <mergeCell ref="L110:M110"/>
    <mergeCell ref="N110:Q110"/>
    <mergeCell ref="F99:I99"/>
    <mergeCell ref="F102:I102"/>
    <mergeCell ref="L102:M102"/>
    <mergeCell ref="N102:Q102"/>
    <mergeCell ref="F103:I103"/>
    <mergeCell ref="F105:I105"/>
    <mergeCell ref="L105:M105"/>
    <mergeCell ref="N105:Q105"/>
    <mergeCell ref="F95:I95"/>
    <mergeCell ref="F96:I96"/>
    <mergeCell ref="L96:M96"/>
    <mergeCell ref="N96:Q96"/>
    <mergeCell ref="F97:I97"/>
    <mergeCell ref="F98:I98"/>
    <mergeCell ref="L98:M98"/>
    <mergeCell ref="N98:Q98"/>
    <mergeCell ref="F92:I92"/>
    <mergeCell ref="L92:M92"/>
    <mergeCell ref="N92:Q92"/>
    <mergeCell ref="F93:I93"/>
    <mergeCell ref="F94:I94"/>
    <mergeCell ref="L94:M94"/>
    <mergeCell ref="N94:Q94"/>
    <mergeCell ref="F89:I89"/>
    <mergeCell ref="L89:M89"/>
    <mergeCell ref="N89:Q89"/>
    <mergeCell ref="F90:I90"/>
    <mergeCell ref="F91:I91"/>
    <mergeCell ref="L91:M91"/>
    <mergeCell ref="N91:Q91"/>
    <mergeCell ref="F84:I84"/>
    <mergeCell ref="F85:I85"/>
    <mergeCell ref="L85:M85"/>
    <mergeCell ref="N85:Q85"/>
    <mergeCell ref="F86:I86"/>
    <mergeCell ref="F88:I88"/>
    <mergeCell ref="L88:M88"/>
    <mergeCell ref="N88:Q88"/>
    <mergeCell ref="F81:I81"/>
    <mergeCell ref="L81:M81"/>
    <mergeCell ref="N81:Q81"/>
    <mergeCell ref="F82:I82"/>
    <mergeCell ref="F83:I83"/>
    <mergeCell ref="L83:M83"/>
    <mergeCell ref="N83:Q83"/>
    <mergeCell ref="F70:Q70"/>
    <mergeCell ref="M72:P72"/>
    <mergeCell ref="M74:Q74"/>
    <mergeCell ref="F77:I77"/>
    <mergeCell ref="L77:M77"/>
    <mergeCell ref="N77:Q77"/>
    <mergeCell ref="N57:Q57"/>
    <mergeCell ref="N58:Q58"/>
    <mergeCell ref="N59:Q59"/>
    <mergeCell ref="N60:Q60"/>
    <mergeCell ref="C67:Q67"/>
    <mergeCell ref="F69:Q69"/>
    <mergeCell ref="N51:Q51"/>
    <mergeCell ref="N52:Q52"/>
    <mergeCell ref="N53:Q53"/>
    <mergeCell ref="N54:Q54"/>
    <mergeCell ref="N55:Q55"/>
    <mergeCell ref="N56:Q56"/>
    <mergeCell ref="F41:Q41"/>
    <mergeCell ref="F42:Q42"/>
    <mergeCell ref="M44:P44"/>
    <mergeCell ref="M46:Q46"/>
    <mergeCell ref="C49:G49"/>
    <mergeCell ref="N49:Q49"/>
    <mergeCell ref="H30:J30"/>
    <mergeCell ref="M30:P30"/>
    <mergeCell ref="H31:J31"/>
    <mergeCell ref="M31:P31"/>
    <mergeCell ref="L33:P33"/>
    <mergeCell ref="C39:Q39"/>
    <mergeCell ref="M25:P25"/>
    <mergeCell ref="H27:J27"/>
    <mergeCell ref="M27:P27"/>
    <mergeCell ref="H28:J28"/>
    <mergeCell ref="M28:P28"/>
    <mergeCell ref="H29:J29"/>
    <mergeCell ref="M29:P29"/>
    <mergeCell ref="O13:P13"/>
    <mergeCell ref="O15:P15"/>
    <mergeCell ref="O16:P16"/>
    <mergeCell ref="O18:P18"/>
    <mergeCell ref="O19:P19"/>
    <mergeCell ref="E22:P22"/>
    <mergeCell ref="C2:Q2"/>
    <mergeCell ref="C4:Q4"/>
    <mergeCell ref="F6:Q6"/>
    <mergeCell ref="F7:Q7"/>
    <mergeCell ref="O10:P10"/>
    <mergeCell ref="O12:P12"/>
  </mergeCells>
  <hyperlinks>
    <hyperlink ref="F1:G1" location="C2" tooltip="Krycí list soupisu" display="1) Krycí list soupisu"/>
    <hyperlink ref="H1:K1" location="C49" tooltip="Rekapitulace" display="2) Rekapitulace"/>
    <hyperlink ref="L1:M1" location="C77" tooltip="Soupis prací" display="3) Soupis prací"/>
    <hyperlink ref="R1:S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600" verticalDpi="600" orientation="portrait" paperSize="9" scale="9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98"/>
  <sheetViews>
    <sheetView showGridLines="0" workbookViewId="0" topLeftCell="A1">
      <selection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6"/>
      <c r="C2" s="7"/>
      <c r="D2" s="7"/>
      <c r="E2" s="7"/>
      <c r="F2" s="7"/>
      <c r="G2" s="7"/>
      <c r="H2" s="7"/>
      <c r="I2" s="7"/>
      <c r="J2" s="7"/>
      <c r="K2" s="8"/>
    </row>
    <row r="3" spans="2:11" s="11" customFormat="1" ht="45" customHeight="1">
      <c r="B3" s="9"/>
      <c r="C3" s="80" t="s">
        <v>364</v>
      </c>
      <c r="D3" s="80"/>
      <c r="E3" s="80"/>
      <c r="F3" s="80"/>
      <c r="G3" s="80"/>
      <c r="H3" s="80"/>
      <c r="I3" s="80"/>
      <c r="J3" s="80"/>
      <c r="K3" s="10"/>
    </row>
    <row r="4" spans="2:11" ht="25.5" customHeight="1">
      <c r="B4" s="12"/>
      <c r="C4" s="81" t="s">
        <v>365</v>
      </c>
      <c r="D4" s="81"/>
      <c r="E4" s="81"/>
      <c r="F4" s="81"/>
      <c r="G4" s="81"/>
      <c r="H4" s="81"/>
      <c r="I4" s="81"/>
      <c r="J4" s="81"/>
      <c r="K4" s="13"/>
    </row>
    <row r="5" spans="2:11" ht="5.25" customHeight="1">
      <c r="B5" s="12"/>
      <c r="C5" s="14"/>
      <c r="D5" s="14"/>
      <c r="E5" s="14"/>
      <c r="F5" s="14"/>
      <c r="G5" s="14"/>
      <c r="H5" s="14"/>
      <c r="I5" s="14"/>
      <c r="J5" s="14"/>
      <c r="K5" s="13"/>
    </row>
    <row r="6" spans="2:11" ht="15" customHeight="1">
      <c r="B6" s="12"/>
      <c r="C6" s="82" t="s">
        <v>366</v>
      </c>
      <c r="D6" s="82"/>
      <c r="E6" s="82"/>
      <c r="F6" s="82"/>
      <c r="G6" s="82"/>
      <c r="H6" s="82"/>
      <c r="I6" s="82"/>
      <c r="J6" s="82"/>
      <c r="K6" s="13"/>
    </row>
    <row r="7" spans="2:11" ht="15" customHeight="1">
      <c r="B7" s="16"/>
      <c r="C7" s="82" t="s">
        <v>367</v>
      </c>
      <c r="D7" s="82"/>
      <c r="E7" s="82"/>
      <c r="F7" s="82"/>
      <c r="G7" s="82"/>
      <c r="H7" s="82"/>
      <c r="I7" s="82"/>
      <c r="J7" s="82"/>
      <c r="K7" s="13"/>
    </row>
    <row r="8" spans="2:11" ht="12.75" customHeight="1">
      <c r="B8" s="16"/>
      <c r="C8" s="15"/>
      <c r="D8" s="15"/>
      <c r="E8" s="15"/>
      <c r="F8" s="15"/>
      <c r="G8" s="15"/>
      <c r="H8" s="15"/>
      <c r="I8" s="15"/>
      <c r="J8" s="15"/>
      <c r="K8" s="13"/>
    </row>
    <row r="9" spans="2:11" ht="15" customHeight="1">
      <c r="B9" s="16"/>
      <c r="C9" s="82" t="s">
        <v>368</v>
      </c>
      <c r="D9" s="82"/>
      <c r="E9" s="82"/>
      <c r="F9" s="82"/>
      <c r="G9" s="82"/>
      <c r="H9" s="82"/>
      <c r="I9" s="82"/>
      <c r="J9" s="82"/>
      <c r="K9" s="13"/>
    </row>
    <row r="10" spans="2:11" ht="15" customHeight="1">
      <c r="B10" s="16"/>
      <c r="C10" s="15"/>
      <c r="D10" s="82" t="s">
        <v>369</v>
      </c>
      <c r="E10" s="82"/>
      <c r="F10" s="82"/>
      <c r="G10" s="82"/>
      <c r="H10" s="82"/>
      <c r="I10" s="82"/>
      <c r="J10" s="82"/>
      <c r="K10" s="13"/>
    </row>
    <row r="11" spans="2:11" ht="15" customHeight="1">
      <c r="B11" s="16"/>
      <c r="C11" s="17"/>
      <c r="D11" s="82" t="s">
        <v>370</v>
      </c>
      <c r="E11" s="82"/>
      <c r="F11" s="82"/>
      <c r="G11" s="82"/>
      <c r="H11" s="82"/>
      <c r="I11" s="82"/>
      <c r="J11" s="82"/>
      <c r="K11" s="13"/>
    </row>
    <row r="12" spans="2:11" ht="12.75" customHeight="1">
      <c r="B12" s="16"/>
      <c r="C12" s="17"/>
      <c r="D12" s="17"/>
      <c r="E12" s="17"/>
      <c r="F12" s="17"/>
      <c r="G12" s="17"/>
      <c r="H12" s="17"/>
      <c r="I12" s="17"/>
      <c r="J12" s="17"/>
      <c r="K12" s="13"/>
    </row>
    <row r="13" spans="2:11" ht="15" customHeight="1">
      <c r="B13" s="16"/>
      <c r="C13" s="17"/>
      <c r="D13" s="82" t="s">
        <v>371</v>
      </c>
      <c r="E13" s="82"/>
      <c r="F13" s="82"/>
      <c r="G13" s="82"/>
      <c r="H13" s="82"/>
      <c r="I13" s="82"/>
      <c r="J13" s="82"/>
      <c r="K13" s="13"/>
    </row>
    <row r="14" spans="2:11" ht="15" customHeight="1">
      <c r="B14" s="16"/>
      <c r="C14" s="17"/>
      <c r="D14" s="82" t="s">
        <v>372</v>
      </c>
      <c r="E14" s="82"/>
      <c r="F14" s="82"/>
      <c r="G14" s="82"/>
      <c r="H14" s="82"/>
      <c r="I14" s="82"/>
      <c r="J14" s="82"/>
      <c r="K14" s="13"/>
    </row>
    <row r="15" spans="2:11" ht="15" customHeight="1">
      <c r="B15" s="16"/>
      <c r="C15" s="17"/>
      <c r="D15" s="82" t="s">
        <v>373</v>
      </c>
      <c r="E15" s="82"/>
      <c r="F15" s="82"/>
      <c r="G15" s="82"/>
      <c r="H15" s="82"/>
      <c r="I15" s="82"/>
      <c r="J15" s="82"/>
      <c r="K15" s="13"/>
    </row>
    <row r="16" spans="2:11" ht="15" customHeight="1">
      <c r="B16" s="16"/>
      <c r="C16" s="17"/>
      <c r="D16" s="17"/>
      <c r="E16" s="18" t="s">
        <v>72</v>
      </c>
      <c r="F16" s="82" t="s">
        <v>374</v>
      </c>
      <c r="G16" s="82"/>
      <c r="H16" s="82"/>
      <c r="I16" s="82"/>
      <c r="J16" s="82"/>
      <c r="K16" s="13"/>
    </row>
    <row r="17" spans="2:11" ht="15" customHeight="1">
      <c r="B17" s="16"/>
      <c r="C17" s="17"/>
      <c r="D17" s="17"/>
      <c r="E17" s="18" t="s">
        <v>375</v>
      </c>
      <c r="F17" s="82" t="s">
        <v>376</v>
      </c>
      <c r="G17" s="82"/>
      <c r="H17" s="82"/>
      <c r="I17" s="82"/>
      <c r="J17" s="82"/>
      <c r="K17" s="13"/>
    </row>
    <row r="18" spans="2:11" ht="15" customHeight="1">
      <c r="B18" s="16"/>
      <c r="C18" s="17"/>
      <c r="D18" s="17"/>
      <c r="E18" s="18" t="s">
        <v>377</v>
      </c>
      <c r="F18" s="82" t="s">
        <v>378</v>
      </c>
      <c r="G18" s="82"/>
      <c r="H18" s="82"/>
      <c r="I18" s="82"/>
      <c r="J18" s="82"/>
      <c r="K18" s="13"/>
    </row>
    <row r="19" spans="2:11" ht="15" customHeight="1">
      <c r="B19" s="16"/>
      <c r="C19" s="17"/>
      <c r="D19" s="17"/>
      <c r="E19" s="18" t="s">
        <v>379</v>
      </c>
      <c r="F19" s="82" t="s">
        <v>380</v>
      </c>
      <c r="G19" s="82"/>
      <c r="H19" s="82"/>
      <c r="I19" s="82"/>
      <c r="J19" s="82"/>
      <c r="K19" s="13"/>
    </row>
    <row r="20" spans="2:11" ht="15" customHeight="1">
      <c r="B20" s="16"/>
      <c r="C20" s="17"/>
      <c r="D20" s="17"/>
      <c r="E20" s="18" t="s">
        <v>381</v>
      </c>
      <c r="F20" s="82" t="s">
        <v>382</v>
      </c>
      <c r="G20" s="82"/>
      <c r="H20" s="82"/>
      <c r="I20" s="82"/>
      <c r="J20" s="82"/>
      <c r="K20" s="13"/>
    </row>
    <row r="21" spans="2:11" ht="15" customHeight="1">
      <c r="B21" s="16"/>
      <c r="C21" s="17"/>
      <c r="D21" s="17"/>
      <c r="E21" s="18" t="s">
        <v>383</v>
      </c>
      <c r="F21" s="82" t="s">
        <v>384</v>
      </c>
      <c r="G21" s="82"/>
      <c r="H21" s="82"/>
      <c r="I21" s="82"/>
      <c r="J21" s="82"/>
      <c r="K21" s="13"/>
    </row>
    <row r="22" spans="2:11" ht="12.75" customHeight="1">
      <c r="B22" s="16"/>
      <c r="C22" s="17"/>
      <c r="D22" s="17"/>
      <c r="E22" s="17"/>
      <c r="F22" s="17"/>
      <c r="G22" s="17"/>
      <c r="H22" s="17"/>
      <c r="I22" s="17"/>
      <c r="J22" s="17"/>
      <c r="K22" s="13"/>
    </row>
    <row r="23" spans="2:11" ht="15" customHeight="1">
      <c r="B23" s="16"/>
      <c r="C23" s="82" t="s">
        <v>385</v>
      </c>
      <c r="D23" s="82"/>
      <c r="E23" s="82"/>
      <c r="F23" s="82"/>
      <c r="G23" s="82"/>
      <c r="H23" s="82"/>
      <c r="I23" s="82"/>
      <c r="J23" s="82"/>
      <c r="K23" s="13"/>
    </row>
    <row r="24" spans="2:11" ht="15" customHeight="1">
      <c r="B24" s="16"/>
      <c r="C24" s="82" t="s">
        <v>386</v>
      </c>
      <c r="D24" s="82"/>
      <c r="E24" s="82"/>
      <c r="F24" s="82"/>
      <c r="G24" s="82"/>
      <c r="H24" s="82"/>
      <c r="I24" s="82"/>
      <c r="J24" s="82"/>
      <c r="K24" s="13"/>
    </row>
    <row r="25" spans="2:11" ht="15" customHeight="1">
      <c r="B25" s="16"/>
      <c r="C25" s="15"/>
      <c r="D25" s="82" t="s">
        <v>387</v>
      </c>
      <c r="E25" s="82"/>
      <c r="F25" s="82"/>
      <c r="G25" s="82"/>
      <c r="H25" s="82"/>
      <c r="I25" s="82"/>
      <c r="J25" s="82"/>
      <c r="K25" s="13"/>
    </row>
    <row r="26" spans="2:11" ht="15" customHeight="1">
      <c r="B26" s="16"/>
      <c r="C26" s="17"/>
      <c r="D26" s="82" t="s">
        <v>388</v>
      </c>
      <c r="E26" s="82"/>
      <c r="F26" s="82"/>
      <c r="G26" s="82"/>
      <c r="H26" s="82"/>
      <c r="I26" s="82"/>
      <c r="J26" s="82"/>
      <c r="K26" s="13"/>
    </row>
    <row r="27" spans="2:11" ht="12.75" customHeight="1">
      <c r="B27" s="16"/>
      <c r="C27" s="17"/>
      <c r="D27" s="17"/>
      <c r="E27" s="17"/>
      <c r="F27" s="17"/>
      <c r="G27" s="17"/>
      <c r="H27" s="17"/>
      <c r="I27" s="17"/>
      <c r="J27" s="17"/>
      <c r="K27" s="13"/>
    </row>
    <row r="28" spans="2:11" ht="15" customHeight="1">
      <c r="B28" s="16"/>
      <c r="C28" s="17"/>
      <c r="D28" s="82" t="s">
        <v>389</v>
      </c>
      <c r="E28" s="82"/>
      <c r="F28" s="82"/>
      <c r="G28" s="82"/>
      <c r="H28" s="82"/>
      <c r="I28" s="82"/>
      <c r="J28" s="82"/>
      <c r="K28" s="13"/>
    </row>
    <row r="29" spans="2:11" ht="15" customHeight="1">
      <c r="B29" s="16"/>
      <c r="C29" s="17"/>
      <c r="D29" s="82" t="s">
        <v>390</v>
      </c>
      <c r="E29" s="82"/>
      <c r="F29" s="82"/>
      <c r="G29" s="82"/>
      <c r="H29" s="82"/>
      <c r="I29" s="82"/>
      <c r="J29" s="82"/>
      <c r="K29" s="13"/>
    </row>
    <row r="30" spans="2:11" ht="12.75" customHeight="1">
      <c r="B30" s="16"/>
      <c r="C30" s="17"/>
      <c r="D30" s="17"/>
      <c r="E30" s="17"/>
      <c r="F30" s="17"/>
      <c r="G30" s="17"/>
      <c r="H30" s="17"/>
      <c r="I30" s="17"/>
      <c r="J30" s="17"/>
      <c r="K30" s="13"/>
    </row>
    <row r="31" spans="2:11" ht="15" customHeight="1">
      <c r="B31" s="16"/>
      <c r="C31" s="17"/>
      <c r="D31" s="82" t="s">
        <v>391</v>
      </c>
      <c r="E31" s="82"/>
      <c r="F31" s="82"/>
      <c r="G31" s="82"/>
      <c r="H31" s="82"/>
      <c r="I31" s="82"/>
      <c r="J31" s="82"/>
      <c r="K31" s="13"/>
    </row>
    <row r="32" spans="2:11" ht="15" customHeight="1">
      <c r="B32" s="16"/>
      <c r="C32" s="17"/>
      <c r="D32" s="82" t="s">
        <v>392</v>
      </c>
      <c r="E32" s="82"/>
      <c r="F32" s="82"/>
      <c r="G32" s="82"/>
      <c r="H32" s="82"/>
      <c r="I32" s="82"/>
      <c r="J32" s="82"/>
      <c r="K32" s="13"/>
    </row>
    <row r="33" spans="2:11" ht="15" customHeight="1">
      <c r="B33" s="16"/>
      <c r="C33" s="17"/>
      <c r="D33" s="82" t="s">
        <v>393</v>
      </c>
      <c r="E33" s="82"/>
      <c r="F33" s="82"/>
      <c r="G33" s="82"/>
      <c r="H33" s="82"/>
      <c r="I33" s="82"/>
      <c r="J33" s="82"/>
      <c r="K33" s="13"/>
    </row>
    <row r="34" spans="2:11" ht="15" customHeight="1">
      <c r="B34" s="16"/>
      <c r="C34" s="17"/>
      <c r="D34" s="15"/>
      <c r="E34" s="19" t="s">
        <v>98</v>
      </c>
      <c r="F34" s="15"/>
      <c r="G34" s="82" t="s">
        <v>394</v>
      </c>
      <c r="H34" s="82"/>
      <c r="I34" s="82"/>
      <c r="J34" s="82"/>
      <c r="K34" s="13"/>
    </row>
    <row r="35" spans="2:11" ht="15" customHeight="1">
      <c r="B35" s="16"/>
      <c r="C35" s="17"/>
      <c r="D35" s="15"/>
      <c r="E35" s="19" t="s">
        <v>395</v>
      </c>
      <c r="F35" s="15"/>
      <c r="G35" s="82" t="s">
        <v>396</v>
      </c>
      <c r="H35" s="82"/>
      <c r="I35" s="82"/>
      <c r="J35" s="82"/>
      <c r="K35" s="13"/>
    </row>
    <row r="36" spans="2:11" ht="15" customHeight="1">
      <c r="B36" s="16"/>
      <c r="C36" s="17"/>
      <c r="D36" s="15"/>
      <c r="E36" s="19" t="s">
        <v>47</v>
      </c>
      <c r="F36" s="15"/>
      <c r="G36" s="82" t="s">
        <v>397</v>
      </c>
      <c r="H36" s="82"/>
      <c r="I36" s="82"/>
      <c r="J36" s="82"/>
      <c r="K36" s="13"/>
    </row>
    <row r="37" spans="2:11" ht="15" customHeight="1">
      <c r="B37" s="16"/>
      <c r="C37" s="17"/>
      <c r="D37" s="15"/>
      <c r="E37" s="19" t="s">
        <v>99</v>
      </c>
      <c r="F37" s="15"/>
      <c r="G37" s="82" t="s">
        <v>398</v>
      </c>
      <c r="H37" s="82"/>
      <c r="I37" s="82"/>
      <c r="J37" s="82"/>
      <c r="K37" s="13"/>
    </row>
    <row r="38" spans="2:11" ht="15" customHeight="1">
      <c r="B38" s="16"/>
      <c r="C38" s="17"/>
      <c r="D38" s="15"/>
      <c r="E38" s="19" t="s">
        <v>100</v>
      </c>
      <c r="F38" s="15"/>
      <c r="G38" s="82" t="s">
        <v>399</v>
      </c>
      <c r="H38" s="82"/>
      <c r="I38" s="82"/>
      <c r="J38" s="82"/>
      <c r="K38" s="13"/>
    </row>
    <row r="39" spans="2:11" ht="15" customHeight="1">
      <c r="B39" s="16"/>
      <c r="C39" s="17"/>
      <c r="D39" s="15"/>
      <c r="E39" s="19" t="s">
        <v>101</v>
      </c>
      <c r="F39" s="15"/>
      <c r="G39" s="82" t="s">
        <v>400</v>
      </c>
      <c r="H39" s="82"/>
      <c r="I39" s="82"/>
      <c r="J39" s="82"/>
      <c r="K39" s="13"/>
    </row>
    <row r="40" spans="2:11" ht="15" customHeight="1">
      <c r="B40" s="16"/>
      <c r="C40" s="17"/>
      <c r="D40" s="15"/>
      <c r="E40" s="19" t="s">
        <v>401</v>
      </c>
      <c r="F40" s="15"/>
      <c r="G40" s="82" t="s">
        <v>402</v>
      </c>
      <c r="H40" s="82"/>
      <c r="I40" s="82"/>
      <c r="J40" s="82"/>
      <c r="K40" s="13"/>
    </row>
    <row r="41" spans="2:11" ht="15" customHeight="1">
      <c r="B41" s="16"/>
      <c r="C41" s="17"/>
      <c r="D41" s="15"/>
      <c r="E41" s="19"/>
      <c r="F41" s="15"/>
      <c r="G41" s="82" t="s">
        <v>403</v>
      </c>
      <c r="H41" s="82"/>
      <c r="I41" s="82"/>
      <c r="J41" s="82"/>
      <c r="K41" s="13"/>
    </row>
    <row r="42" spans="2:11" ht="15" customHeight="1">
      <c r="B42" s="16"/>
      <c r="C42" s="17"/>
      <c r="D42" s="15"/>
      <c r="E42" s="19" t="s">
        <v>404</v>
      </c>
      <c r="F42" s="15"/>
      <c r="G42" s="82" t="s">
        <v>405</v>
      </c>
      <c r="H42" s="82"/>
      <c r="I42" s="82"/>
      <c r="J42" s="82"/>
      <c r="K42" s="13"/>
    </row>
    <row r="43" spans="2:11" ht="15" customHeight="1">
      <c r="B43" s="16"/>
      <c r="C43" s="17"/>
      <c r="D43" s="15"/>
      <c r="E43" s="19" t="s">
        <v>104</v>
      </c>
      <c r="F43" s="15"/>
      <c r="G43" s="82" t="s">
        <v>406</v>
      </c>
      <c r="H43" s="82"/>
      <c r="I43" s="82"/>
      <c r="J43" s="82"/>
      <c r="K43" s="13"/>
    </row>
    <row r="44" spans="2:11" ht="12.75" customHeight="1">
      <c r="B44" s="16"/>
      <c r="C44" s="17"/>
      <c r="D44" s="15"/>
      <c r="E44" s="15"/>
      <c r="F44" s="15"/>
      <c r="G44" s="15"/>
      <c r="H44" s="15"/>
      <c r="I44" s="15"/>
      <c r="J44" s="15"/>
      <c r="K44" s="13"/>
    </row>
    <row r="45" spans="2:11" ht="15" customHeight="1">
      <c r="B45" s="16"/>
      <c r="C45" s="17"/>
      <c r="D45" s="82" t="s">
        <v>407</v>
      </c>
      <c r="E45" s="82"/>
      <c r="F45" s="82"/>
      <c r="G45" s="82"/>
      <c r="H45" s="82"/>
      <c r="I45" s="82"/>
      <c r="J45" s="82"/>
      <c r="K45" s="13"/>
    </row>
    <row r="46" spans="2:11" ht="15" customHeight="1">
      <c r="B46" s="16"/>
      <c r="C46" s="17"/>
      <c r="D46" s="17"/>
      <c r="E46" s="82" t="s">
        <v>408</v>
      </c>
      <c r="F46" s="82"/>
      <c r="G46" s="82"/>
      <c r="H46" s="82"/>
      <c r="I46" s="82"/>
      <c r="J46" s="82"/>
      <c r="K46" s="13"/>
    </row>
    <row r="47" spans="2:11" ht="15" customHeight="1">
      <c r="B47" s="16"/>
      <c r="C47" s="17"/>
      <c r="D47" s="17"/>
      <c r="E47" s="82" t="s">
        <v>409</v>
      </c>
      <c r="F47" s="82"/>
      <c r="G47" s="82"/>
      <c r="H47" s="82"/>
      <c r="I47" s="82"/>
      <c r="J47" s="82"/>
      <c r="K47" s="13"/>
    </row>
    <row r="48" spans="2:11" ht="15" customHeight="1">
      <c r="B48" s="16"/>
      <c r="C48" s="17"/>
      <c r="D48" s="17"/>
      <c r="E48" s="82" t="s">
        <v>410</v>
      </c>
      <c r="F48" s="82"/>
      <c r="G48" s="82"/>
      <c r="H48" s="82"/>
      <c r="I48" s="82"/>
      <c r="J48" s="82"/>
      <c r="K48" s="13"/>
    </row>
    <row r="49" spans="2:11" ht="15" customHeight="1">
      <c r="B49" s="16"/>
      <c r="C49" s="17"/>
      <c r="D49" s="82" t="s">
        <v>411</v>
      </c>
      <c r="E49" s="82"/>
      <c r="F49" s="82"/>
      <c r="G49" s="82"/>
      <c r="H49" s="82"/>
      <c r="I49" s="82"/>
      <c r="J49" s="82"/>
      <c r="K49" s="13"/>
    </row>
    <row r="50" spans="2:11" ht="25.5" customHeight="1">
      <c r="B50" s="12"/>
      <c r="C50" s="81" t="s">
        <v>412</v>
      </c>
      <c r="D50" s="81"/>
      <c r="E50" s="81"/>
      <c r="F50" s="81"/>
      <c r="G50" s="81"/>
      <c r="H50" s="81"/>
      <c r="I50" s="81"/>
      <c r="J50" s="81"/>
      <c r="K50" s="13"/>
    </row>
    <row r="51" spans="2:11" ht="5.25" customHeight="1">
      <c r="B51" s="12"/>
      <c r="C51" s="14"/>
      <c r="D51" s="14"/>
      <c r="E51" s="14"/>
      <c r="F51" s="14"/>
      <c r="G51" s="14"/>
      <c r="H51" s="14"/>
      <c r="I51" s="14"/>
      <c r="J51" s="14"/>
      <c r="K51" s="13"/>
    </row>
    <row r="52" spans="2:11" ht="15" customHeight="1">
      <c r="B52" s="12"/>
      <c r="C52" s="82" t="s">
        <v>413</v>
      </c>
      <c r="D52" s="82"/>
      <c r="E52" s="82"/>
      <c r="F52" s="82"/>
      <c r="G52" s="82"/>
      <c r="H52" s="82"/>
      <c r="I52" s="82"/>
      <c r="J52" s="82"/>
      <c r="K52" s="13"/>
    </row>
    <row r="53" spans="2:11" ht="15" customHeight="1">
      <c r="B53" s="12"/>
      <c r="C53" s="82" t="s">
        <v>414</v>
      </c>
      <c r="D53" s="82"/>
      <c r="E53" s="82"/>
      <c r="F53" s="82"/>
      <c r="G53" s="82"/>
      <c r="H53" s="82"/>
      <c r="I53" s="82"/>
      <c r="J53" s="82"/>
      <c r="K53" s="13"/>
    </row>
    <row r="54" spans="2:11" ht="12.75" customHeight="1">
      <c r="B54" s="12"/>
      <c r="C54" s="15"/>
      <c r="D54" s="15"/>
      <c r="E54" s="15"/>
      <c r="F54" s="15"/>
      <c r="G54" s="15"/>
      <c r="H54" s="15"/>
      <c r="I54" s="15"/>
      <c r="J54" s="15"/>
      <c r="K54" s="13"/>
    </row>
    <row r="55" spans="2:11" ht="15" customHeight="1">
      <c r="B55" s="12"/>
      <c r="C55" s="82" t="s">
        <v>415</v>
      </c>
      <c r="D55" s="82"/>
      <c r="E55" s="82"/>
      <c r="F55" s="82"/>
      <c r="G55" s="82"/>
      <c r="H55" s="82"/>
      <c r="I55" s="82"/>
      <c r="J55" s="82"/>
      <c r="K55" s="13"/>
    </row>
    <row r="56" spans="2:11" ht="15" customHeight="1">
      <c r="B56" s="12"/>
      <c r="C56" s="17"/>
      <c r="D56" s="82" t="s">
        <v>416</v>
      </c>
      <c r="E56" s="82"/>
      <c r="F56" s="82"/>
      <c r="G56" s="82"/>
      <c r="H56" s="82"/>
      <c r="I56" s="82"/>
      <c r="J56" s="82"/>
      <c r="K56" s="13"/>
    </row>
    <row r="57" spans="2:11" ht="15" customHeight="1">
      <c r="B57" s="12"/>
      <c r="C57" s="17"/>
      <c r="D57" s="82" t="s">
        <v>417</v>
      </c>
      <c r="E57" s="82"/>
      <c r="F57" s="82"/>
      <c r="G57" s="82"/>
      <c r="H57" s="82"/>
      <c r="I57" s="82"/>
      <c r="J57" s="82"/>
      <c r="K57" s="13"/>
    </row>
    <row r="58" spans="2:11" ht="15" customHeight="1">
      <c r="B58" s="12"/>
      <c r="C58" s="17"/>
      <c r="D58" s="82" t="s">
        <v>418</v>
      </c>
      <c r="E58" s="82"/>
      <c r="F58" s="82"/>
      <c r="G58" s="82"/>
      <c r="H58" s="82"/>
      <c r="I58" s="82"/>
      <c r="J58" s="82"/>
      <c r="K58" s="13"/>
    </row>
    <row r="59" spans="2:11" ht="15" customHeight="1">
      <c r="B59" s="12"/>
      <c r="C59" s="17"/>
      <c r="D59" s="82" t="s">
        <v>419</v>
      </c>
      <c r="E59" s="82"/>
      <c r="F59" s="82"/>
      <c r="G59" s="82"/>
      <c r="H59" s="82"/>
      <c r="I59" s="82"/>
      <c r="J59" s="82"/>
      <c r="K59" s="13"/>
    </row>
    <row r="60" spans="2:11" ht="15" customHeight="1">
      <c r="B60" s="12"/>
      <c r="C60" s="17"/>
      <c r="D60" s="83" t="s">
        <v>420</v>
      </c>
      <c r="E60" s="83"/>
      <c r="F60" s="83"/>
      <c r="G60" s="83"/>
      <c r="H60" s="83"/>
      <c r="I60" s="83"/>
      <c r="J60" s="83"/>
      <c r="K60" s="13"/>
    </row>
    <row r="61" spans="2:11" ht="15" customHeight="1">
      <c r="B61" s="12"/>
      <c r="C61" s="17"/>
      <c r="D61" s="82" t="s">
        <v>421</v>
      </c>
      <c r="E61" s="82"/>
      <c r="F61" s="82"/>
      <c r="G61" s="82"/>
      <c r="H61" s="82"/>
      <c r="I61" s="82"/>
      <c r="J61" s="82"/>
      <c r="K61" s="13"/>
    </row>
    <row r="62" spans="2:11" ht="12.75" customHeight="1">
      <c r="B62" s="12"/>
      <c r="C62" s="17"/>
      <c r="D62" s="17"/>
      <c r="E62" s="20"/>
      <c r="F62" s="17"/>
      <c r="G62" s="17"/>
      <c r="H62" s="17"/>
      <c r="I62" s="17"/>
      <c r="J62" s="17"/>
      <c r="K62" s="13"/>
    </row>
    <row r="63" spans="2:11" ht="15" customHeight="1">
      <c r="B63" s="12"/>
      <c r="C63" s="17"/>
      <c r="D63" s="82" t="s">
        <v>422</v>
      </c>
      <c r="E63" s="82"/>
      <c r="F63" s="82"/>
      <c r="G63" s="82"/>
      <c r="H63" s="82"/>
      <c r="I63" s="82"/>
      <c r="J63" s="82"/>
      <c r="K63" s="13"/>
    </row>
    <row r="64" spans="2:11" ht="15" customHeight="1">
      <c r="B64" s="12"/>
      <c r="C64" s="17"/>
      <c r="D64" s="83" t="s">
        <v>423</v>
      </c>
      <c r="E64" s="83"/>
      <c r="F64" s="83"/>
      <c r="G64" s="83"/>
      <c r="H64" s="83"/>
      <c r="I64" s="83"/>
      <c r="J64" s="83"/>
      <c r="K64" s="13"/>
    </row>
    <row r="65" spans="2:11" ht="15" customHeight="1">
      <c r="B65" s="12"/>
      <c r="C65" s="17"/>
      <c r="D65" s="82" t="s">
        <v>424</v>
      </c>
      <c r="E65" s="82"/>
      <c r="F65" s="82"/>
      <c r="G65" s="82"/>
      <c r="H65" s="82"/>
      <c r="I65" s="82"/>
      <c r="J65" s="82"/>
      <c r="K65" s="13"/>
    </row>
    <row r="66" spans="2:11" ht="15" customHeight="1">
      <c r="B66" s="12"/>
      <c r="C66" s="17"/>
      <c r="D66" s="82" t="s">
        <v>425</v>
      </c>
      <c r="E66" s="82"/>
      <c r="F66" s="82"/>
      <c r="G66" s="82"/>
      <c r="H66" s="82"/>
      <c r="I66" s="82"/>
      <c r="J66" s="82"/>
      <c r="K66" s="13"/>
    </row>
    <row r="67" spans="2:11" ht="15" customHeight="1">
      <c r="B67" s="12"/>
      <c r="C67" s="17"/>
      <c r="D67" s="82" t="s">
        <v>426</v>
      </c>
      <c r="E67" s="82"/>
      <c r="F67" s="82"/>
      <c r="G67" s="82"/>
      <c r="H67" s="82"/>
      <c r="I67" s="82"/>
      <c r="J67" s="82"/>
      <c r="K67" s="13"/>
    </row>
    <row r="68" spans="2:11" ht="15" customHeight="1">
      <c r="B68" s="12"/>
      <c r="C68" s="17"/>
      <c r="D68" s="82" t="s">
        <v>427</v>
      </c>
      <c r="E68" s="82"/>
      <c r="F68" s="82"/>
      <c r="G68" s="82"/>
      <c r="H68" s="82"/>
      <c r="I68" s="82"/>
      <c r="J68" s="82"/>
      <c r="K68" s="13"/>
    </row>
    <row r="69" spans="2:11" ht="12.75" customHeight="1">
      <c r="B69" s="21"/>
      <c r="C69" s="22"/>
      <c r="D69" s="22"/>
      <c r="E69" s="22"/>
      <c r="F69" s="22"/>
      <c r="G69" s="22"/>
      <c r="H69" s="22"/>
      <c r="I69" s="22"/>
      <c r="J69" s="22"/>
      <c r="K69" s="23"/>
    </row>
    <row r="70" spans="2:11" ht="18.75" customHeight="1">
      <c r="B70" s="24"/>
      <c r="C70" s="24"/>
      <c r="D70" s="24"/>
      <c r="E70" s="24"/>
      <c r="F70" s="24"/>
      <c r="G70" s="24"/>
      <c r="H70" s="24"/>
      <c r="I70" s="24"/>
      <c r="J70" s="24"/>
      <c r="K70" s="25"/>
    </row>
    <row r="71" spans="2:11" ht="18.75" customHeight="1">
      <c r="B71" s="25"/>
      <c r="C71" s="25"/>
      <c r="D71" s="25"/>
      <c r="E71" s="25"/>
      <c r="F71" s="25"/>
      <c r="G71" s="25"/>
      <c r="H71" s="25"/>
      <c r="I71" s="25"/>
      <c r="J71" s="25"/>
      <c r="K71" s="25"/>
    </row>
    <row r="72" spans="2:11" ht="7.5" customHeight="1">
      <c r="B72" s="26"/>
      <c r="C72" s="27"/>
      <c r="D72" s="27"/>
      <c r="E72" s="27"/>
      <c r="F72" s="27"/>
      <c r="G72" s="27"/>
      <c r="H72" s="27"/>
      <c r="I72" s="27"/>
      <c r="J72" s="27"/>
      <c r="K72" s="28"/>
    </row>
    <row r="73" spans="2:11" ht="45" customHeight="1">
      <c r="B73" s="29"/>
      <c r="C73" s="84" t="s">
        <v>363</v>
      </c>
      <c r="D73" s="84"/>
      <c r="E73" s="84"/>
      <c r="F73" s="84"/>
      <c r="G73" s="84"/>
      <c r="H73" s="84"/>
      <c r="I73" s="84"/>
      <c r="J73" s="84"/>
      <c r="K73" s="30"/>
    </row>
    <row r="74" spans="2:11" ht="17.25" customHeight="1">
      <c r="B74" s="29"/>
      <c r="C74" s="31" t="s">
        <v>428</v>
      </c>
      <c r="D74" s="31"/>
      <c r="E74" s="31"/>
      <c r="F74" s="31" t="s">
        <v>429</v>
      </c>
      <c r="G74" s="32"/>
      <c r="H74" s="31" t="s">
        <v>99</v>
      </c>
      <c r="I74" s="31" t="s">
        <v>51</v>
      </c>
      <c r="J74" s="31" t="s">
        <v>430</v>
      </c>
      <c r="K74" s="30"/>
    </row>
    <row r="75" spans="2:11" ht="17.25" customHeight="1">
      <c r="B75" s="29"/>
      <c r="C75" s="33" t="s">
        <v>431</v>
      </c>
      <c r="D75" s="33"/>
      <c r="E75" s="33"/>
      <c r="F75" s="34" t="s">
        <v>432</v>
      </c>
      <c r="G75" s="35"/>
      <c r="H75" s="33"/>
      <c r="I75" s="33"/>
      <c r="J75" s="33" t="s">
        <v>433</v>
      </c>
      <c r="K75" s="30"/>
    </row>
    <row r="76" spans="2:11" ht="5.25" customHeight="1">
      <c r="B76" s="29"/>
      <c r="C76" s="36"/>
      <c r="D76" s="36"/>
      <c r="E76" s="36"/>
      <c r="F76" s="36"/>
      <c r="G76" s="37"/>
      <c r="H76" s="36"/>
      <c r="I76" s="36"/>
      <c r="J76" s="36"/>
      <c r="K76" s="30"/>
    </row>
    <row r="77" spans="2:11" ht="15" customHeight="1">
      <c r="B77" s="29"/>
      <c r="C77" s="19" t="s">
        <v>434</v>
      </c>
      <c r="D77" s="19"/>
      <c r="E77" s="19"/>
      <c r="F77" s="38" t="s">
        <v>435</v>
      </c>
      <c r="G77" s="37"/>
      <c r="H77" s="19" t="s">
        <v>436</v>
      </c>
      <c r="I77" s="19" t="s">
        <v>437</v>
      </c>
      <c r="J77" s="19" t="s">
        <v>438</v>
      </c>
      <c r="K77" s="30"/>
    </row>
    <row r="78" spans="2:11" ht="15" customHeight="1">
      <c r="B78" s="39"/>
      <c r="C78" s="19" t="s">
        <v>439</v>
      </c>
      <c r="D78" s="19"/>
      <c r="E78" s="19"/>
      <c r="F78" s="38" t="s">
        <v>440</v>
      </c>
      <c r="G78" s="37"/>
      <c r="H78" s="19" t="s">
        <v>441</v>
      </c>
      <c r="I78" s="19" t="s">
        <v>437</v>
      </c>
      <c r="J78" s="19">
        <v>50</v>
      </c>
      <c r="K78" s="30"/>
    </row>
    <row r="79" spans="2:11" ht="15" customHeight="1">
      <c r="B79" s="39"/>
      <c r="C79" s="19" t="s">
        <v>442</v>
      </c>
      <c r="D79" s="19"/>
      <c r="E79" s="19"/>
      <c r="F79" s="38" t="s">
        <v>435</v>
      </c>
      <c r="G79" s="37"/>
      <c r="H79" s="19" t="s">
        <v>443</v>
      </c>
      <c r="I79" s="19" t="s">
        <v>444</v>
      </c>
      <c r="J79" s="19"/>
      <c r="K79" s="30"/>
    </row>
    <row r="80" spans="2:11" ht="15" customHeight="1">
      <c r="B80" s="39"/>
      <c r="C80" s="19" t="s">
        <v>445</v>
      </c>
      <c r="D80" s="19"/>
      <c r="E80" s="19"/>
      <c r="F80" s="38" t="s">
        <v>440</v>
      </c>
      <c r="G80" s="37"/>
      <c r="H80" s="19" t="s">
        <v>446</v>
      </c>
      <c r="I80" s="19" t="s">
        <v>437</v>
      </c>
      <c r="J80" s="19">
        <v>50</v>
      </c>
      <c r="K80" s="30"/>
    </row>
    <row r="81" spans="2:11" ht="15" customHeight="1">
      <c r="B81" s="39"/>
      <c r="C81" s="19" t="s">
        <v>447</v>
      </c>
      <c r="D81" s="19"/>
      <c r="E81" s="19"/>
      <c r="F81" s="38" t="s">
        <v>440</v>
      </c>
      <c r="G81" s="37"/>
      <c r="H81" s="19" t="s">
        <v>448</v>
      </c>
      <c r="I81" s="19" t="s">
        <v>437</v>
      </c>
      <c r="J81" s="19">
        <v>20</v>
      </c>
      <c r="K81" s="30"/>
    </row>
    <row r="82" spans="2:11" ht="15" customHeight="1">
      <c r="B82" s="39"/>
      <c r="C82" s="19" t="s">
        <v>449</v>
      </c>
      <c r="D82" s="19"/>
      <c r="E82" s="19"/>
      <c r="F82" s="38" t="s">
        <v>440</v>
      </c>
      <c r="G82" s="37"/>
      <c r="H82" s="19" t="s">
        <v>450</v>
      </c>
      <c r="I82" s="19" t="s">
        <v>437</v>
      </c>
      <c r="J82" s="19">
        <v>20</v>
      </c>
      <c r="K82" s="30"/>
    </row>
    <row r="83" spans="2:11" ht="15" customHeight="1">
      <c r="B83" s="39"/>
      <c r="C83" s="19" t="s">
        <v>451</v>
      </c>
      <c r="D83" s="19"/>
      <c r="E83" s="19"/>
      <c r="F83" s="38" t="s">
        <v>440</v>
      </c>
      <c r="G83" s="37"/>
      <c r="H83" s="19" t="s">
        <v>452</v>
      </c>
      <c r="I83" s="19" t="s">
        <v>437</v>
      </c>
      <c r="J83" s="19">
        <v>50</v>
      </c>
      <c r="K83" s="30"/>
    </row>
    <row r="84" spans="2:11" ht="15" customHeight="1">
      <c r="B84" s="39"/>
      <c r="C84" s="19" t="s">
        <v>453</v>
      </c>
      <c r="D84" s="19"/>
      <c r="E84" s="19"/>
      <c r="F84" s="38" t="s">
        <v>440</v>
      </c>
      <c r="G84" s="37"/>
      <c r="H84" s="19" t="s">
        <v>453</v>
      </c>
      <c r="I84" s="19" t="s">
        <v>437</v>
      </c>
      <c r="J84" s="19">
        <v>50</v>
      </c>
      <c r="K84" s="30"/>
    </row>
    <row r="85" spans="2:11" ht="15" customHeight="1">
      <c r="B85" s="39"/>
      <c r="C85" s="19" t="s">
        <v>105</v>
      </c>
      <c r="D85" s="19"/>
      <c r="E85" s="19"/>
      <c r="F85" s="38" t="s">
        <v>440</v>
      </c>
      <c r="G85" s="37"/>
      <c r="H85" s="19" t="s">
        <v>454</v>
      </c>
      <c r="I85" s="19" t="s">
        <v>437</v>
      </c>
      <c r="J85" s="19">
        <v>255</v>
      </c>
      <c r="K85" s="30"/>
    </row>
    <row r="86" spans="2:11" ht="15" customHeight="1">
      <c r="B86" s="39"/>
      <c r="C86" s="19" t="s">
        <v>455</v>
      </c>
      <c r="D86" s="19"/>
      <c r="E86" s="19"/>
      <c r="F86" s="38" t="s">
        <v>435</v>
      </c>
      <c r="G86" s="37"/>
      <c r="H86" s="19" t="s">
        <v>456</v>
      </c>
      <c r="I86" s="19" t="s">
        <v>457</v>
      </c>
      <c r="J86" s="19"/>
      <c r="K86" s="30"/>
    </row>
    <row r="87" spans="2:11" ht="15" customHeight="1">
      <c r="B87" s="39"/>
      <c r="C87" s="19" t="s">
        <v>458</v>
      </c>
      <c r="D87" s="19"/>
      <c r="E87" s="19"/>
      <c r="F87" s="38" t="s">
        <v>435</v>
      </c>
      <c r="G87" s="37"/>
      <c r="H87" s="19" t="s">
        <v>459</v>
      </c>
      <c r="I87" s="19" t="s">
        <v>460</v>
      </c>
      <c r="J87" s="19"/>
      <c r="K87" s="30"/>
    </row>
    <row r="88" spans="2:11" ht="15" customHeight="1">
      <c r="B88" s="39"/>
      <c r="C88" s="19" t="s">
        <v>461</v>
      </c>
      <c r="D88" s="19"/>
      <c r="E88" s="19"/>
      <c r="F88" s="38" t="s">
        <v>435</v>
      </c>
      <c r="G88" s="37"/>
      <c r="H88" s="19" t="s">
        <v>461</v>
      </c>
      <c r="I88" s="19" t="s">
        <v>460</v>
      </c>
      <c r="J88" s="19"/>
      <c r="K88" s="30"/>
    </row>
    <row r="89" spans="2:11" ht="15" customHeight="1">
      <c r="B89" s="39"/>
      <c r="C89" s="19" t="s">
        <v>34</v>
      </c>
      <c r="D89" s="19"/>
      <c r="E89" s="19"/>
      <c r="F89" s="38" t="s">
        <v>435</v>
      </c>
      <c r="G89" s="37"/>
      <c r="H89" s="19" t="s">
        <v>462</v>
      </c>
      <c r="I89" s="19" t="s">
        <v>460</v>
      </c>
      <c r="J89" s="19"/>
      <c r="K89" s="30"/>
    </row>
    <row r="90" spans="2:11" ht="15" customHeight="1">
      <c r="B90" s="39"/>
      <c r="C90" s="19" t="s">
        <v>42</v>
      </c>
      <c r="D90" s="19"/>
      <c r="E90" s="19"/>
      <c r="F90" s="38" t="s">
        <v>435</v>
      </c>
      <c r="G90" s="37"/>
      <c r="H90" s="19" t="s">
        <v>463</v>
      </c>
      <c r="I90" s="19" t="s">
        <v>460</v>
      </c>
      <c r="J90" s="19"/>
      <c r="K90" s="30"/>
    </row>
    <row r="91" spans="2:11" ht="15" customHeight="1">
      <c r="B91" s="40"/>
      <c r="C91" s="41"/>
      <c r="D91" s="41"/>
      <c r="E91" s="41"/>
      <c r="F91" s="41"/>
      <c r="G91" s="41"/>
      <c r="H91" s="41"/>
      <c r="I91" s="41"/>
      <c r="J91" s="41"/>
      <c r="K91" s="42"/>
    </row>
    <row r="92" spans="2:11" ht="18.75" customHeight="1">
      <c r="B92" s="43"/>
      <c r="C92" s="44"/>
      <c r="D92" s="44"/>
      <c r="E92" s="44"/>
      <c r="F92" s="44"/>
      <c r="G92" s="44"/>
      <c r="H92" s="44"/>
      <c r="I92" s="44"/>
      <c r="J92" s="44"/>
      <c r="K92" s="43"/>
    </row>
    <row r="93" spans="2:11" ht="18.75" customHeight="1">
      <c r="B93" s="25"/>
      <c r="C93" s="25"/>
      <c r="D93" s="25"/>
      <c r="E93" s="25"/>
      <c r="F93" s="25"/>
      <c r="G93" s="25"/>
      <c r="H93" s="25"/>
      <c r="I93" s="25"/>
      <c r="J93" s="25"/>
      <c r="K93" s="25"/>
    </row>
    <row r="94" spans="2:11" ht="7.5" customHeight="1">
      <c r="B94" s="26"/>
      <c r="C94" s="27"/>
      <c r="D94" s="27"/>
      <c r="E94" s="27"/>
      <c r="F94" s="27"/>
      <c r="G94" s="27"/>
      <c r="H94" s="27"/>
      <c r="I94" s="27"/>
      <c r="J94" s="27"/>
      <c r="K94" s="28"/>
    </row>
    <row r="95" spans="2:11" ht="45" customHeight="1">
      <c r="B95" s="29"/>
      <c r="C95" s="84" t="s">
        <v>464</v>
      </c>
      <c r="D95" s="84"/>
      <c r="E95" s="84"/>
      <c r="F95" s="84"/>
      <c r="G95" s="84"/>
      <c r="H95" s="84"/>
      <c r="I95" s="84"/>
      <c r="J95" s="84"/>
      <c r="K95" s="30"/>
    </row>
    <row r="96" spans="2:11" ht="17.25" customHeight="1">
      <c r="B96" s="29"/>
      <c r="C96" s="31" t="s">
        <v>428</v>
      </c>
      <c r="D96" s="31"/>
      <c r="E96" s="31"/>
      <c r="F96" s="31" t="s">
        <v>429</v>
      </c>
      <c r="G96" s="32"/>
      <c r="H96" s="31" t="s">
        <v>99</v>
      </c>
      <c r="I96" s="31" t="s">
        <v>51</v>
      </c>
      <c r="J96" s="31" t="s">
        <v>430</v>
      </c>
      <c r="K96" s="30"/>
    </row>
    <row r="97" spans="2:11" ht="17.25" customHeight="1">
      <c r="B97" s="29"/>
      <c r="C97" s="33" t="s">
        <v>431</v>
      </c>
      <c r="D97" s="33"/>
      <c r="E97" s="33"/>
      <c r="F97" s="34" t="s">
        <v>432</v>
      </c>
      <c r="G97" s="35"/>
      <c r="H97" s="33"/>
      <c r="I97" s="33"/>
      <c r="J97" s="33" t="s">
        <v>433</v>
      </c>
      <c r="K97" s="30"/>
    </row>
    <row r="98" spans="2:11" ht="5.25" customHeight="1">
      <c r="B98" s="29"/>
      <c r="C98" s="31"/>
      <c r="D98" s="31"/>
      <c r="E98" s="31"/>
      <c r="F98" s="31"/>
      <c r="G98" s="45"/>
      <c r="H98" s="31"/>
      <c r="I98" s="31"/>
      <c r="J98" s="31"/>
      <c r="K98" s="30"/>
    </row>
    <row r="99" spans="2:11" ht="15" customHeight="1">
      <c r="B99" s="29"/>
      <c r="C99" s="19" t="s">
        <v>434</v>
      </c>
      <c r="D99" s="19"/>
      <c r="E99" s="19"/>
      <c r="F99" s="38" t="s">
        <v>435</v>
      </c>
      <c r="G99" s="19"/>
      <c r="H99" s="19" t="s">
        <v>465</v>
      </c>
      <c r="I99" s="19" t="s">
        <v>437</v>
      </c>
      <c r="J99" s="19" t="s">
        <v>438</v>
      </c>
      <c r="K99" s="30"/>
    </row>
    <row r="100" spans="2:11" ht="15" customHeight="1">
      <c r="B100" s="39"/>
      <c r="C100" s="19" t="s">
        <v>439</v>
      </c>
      <c r="D100" s="19"/>
      <c r="E100" s="19"/>
      <c r="F100" s="38" t="s">
        <v>440</v>
      </c>
      <c r="G100" s="19"/>
      <c r="H100" s="19" t="s">
        <v>465</v>
      </c>
      <c r="I100" s="19" t="s">
        <v>437</v>
      </c>
      <c r="J100" s="19">
        <v>50</v>
      </c>
      <c r="K100" s="30"/>
    </row>
    <row r="101" spans="2:11" ht="15" customHeight="1">
      <c r="B101" s="39"/>
      <c r="C101" s="19" t="s">
        <v>442</v>
      </c>
      <c r="D101" s="19"/>
      <c r="E101" s="19"/>
      <c r="F101" s="38" t="s">
        <v>435</v>
      </c>
      <c r="G101" s="19"/>
      <c r="H101" s="19" t="s">
        <v>465</v>
      </c>
      <c r="I101" s="19" t="s">
        <v>444</v>
      </c>
      <c r="J101" s="19"/>
      <c r="K101" s="30"/>
    </row>
    <row r="102" spans="2:11" ht="15" customHeight="1">
      <c r="B102" s="39"/>
      <c r="C102" s="19" t="s">
        <v>445</v>
      </c>
      <c r="D102" s="19"/>
      <c r="E102" s="19"/>
      <c r="F102" s="38" t="s">
        <v>440</v>
      </c>
      <c r="G102" s="19"/>
      <c r="H102" s="19" t="s">
        <v>465</v>
      </c>
      <c r="I102" s="19" t="s">
        <v>437</v>
      </c>
      <c r="J102" s="19">
        <v>50</v>
      </c>
      <c r="K102" s="30"/>
    </row>
    <row r="103" spans="2:11" ht="15" customHeight="1">
      <c r="B103" s="39"/>
      <c r="C103" s="19" t="s">
        <v>453</v>
      </c>
      <c r="D103" s="19"/>
      <c r="E103" s="19"/>
      <c r="F103" s="38" t="s">
        <v>440</v>
      </c>
      <c r="G103" s="19"/>
      <c r="H103" s="19" t="s">
        <v>465</v>
      </c>
      <c r="I103" s="19" t="s">
        <v>437</v>
      </c>
      <c r="J103" s="19">
        <v>50</v>
      </c>
      <c r="K103" s="30"/>
    </row>
    <row r="104" spans="2:11" ht="15" customHeight="1">
      <c r="B104" s="39"/>
      <c r="C104" s="19" t="s">
        <v>451</v>
      </c>
      <c r="D104" s="19"/>
      <c r="E104" s="19"/>
      <c r="F104" s="38" t="s">
        <v>440</v>
      </c>
      <c r="G104" s="19"/>
      <c r="H104" s="19" t="s">
        <v>465</v>
      </c>
      <c r="I104" s="19" t="s">
        <v>437</v>
      </c>
      <c r="J104" s="19">
        <v>50</v>
      </c>
      <c r="K104" s="30"/>
    </row>
    <row r="105" spans="2:11" ht="15" customHeight="1">
      <c r="B105" s="39"/>
      <c r="C105" s="19" t="s">
        <v>47</v>
      </c>
      <c r="D105" s="19"/>
      <c r="E105" s="19"/>
      <c r="F105" s="38" t="s">
        <v>435</v>
      </c>
      <c r="G105" s="19"/>
      <c r="H105" s="19" t="s">
        <v>466</v>
      </c>
      <c r="I105" s="19" t="s">
        <v>437</v>
      </c>
      <c r="J105" s="19">
        <v>20</v>
      </c>
      <c r="K105" s="30"/>
    </row>
    <row r="106" spans="2:11" ht="15" customHeight="1">
      <c r="B106" s="39"/>
      <c r="C106" s="19" t="s">
        <v>467</v>
      </c>
      <c r="D106" s="19"/>
      <c r="E106" s="19"/>
      <c r="F106" s="38" t="s">
        <v>435</v>
      </c>
      <c r="G106" s="19"/>
      <c r="H106" s="19" t="s">
        <v>468</v>
      </c>
      <c r="I106" s="19" t="s">
        <v>437</v>
      </c>
      <c r="J106" s="19">
        <v>120</v>
      </c>
      <c r="K106" s="30"/>
    </row>
    <row r="107" spans="2:11" ht="15" customHeight="1">
      <c r="B107" s="39"/>
      <c r="C107" s="19" t="s">
        <v>34</v>
      </c>
      <c r="D107" s="19"/>
      <c r="E107" s="19"/>
      <c r="F107" s="38" t="s">
        <v>435</v>
      </c>
      <c r="G107" s="19"/>
      <c r="H107" s="19" t="s">
        <v>469</v>
      </c>
      <c r="I107" s="19" t="s">
        <v>460</v>
      </c>
      <c r="J107" s="19"/>
      <c r="K107" s="30"/>
    </row>
    <row r="108" spans="2:11" ht="15" customHeight="1">
      <c r="B108" s="39"/>
      <c r="C108" s="19" t="s">
        <v>42</v>
      </c>
      <c r="D108" s="19"/>
      <c r="E108" s="19"/>
      <c r="F108" s="38" t="s">
        <v>435</v>
      </c>
      <c r="G108" s="19"/>
      <c r="H108" s="19" t="s">
        <v>470</v>
      </c>
      <c r="I108" s="19" t="s">
        <v>460</v>
      </c>
      <c r="J108" s="19"/>
      <c r="K108" s="30"/>
    </row>
    <row r="109" spans="2:11" ht="15" customHeight="1">
      <c r="B109" s="39"/>
      <c r="C109" s="19" t="s">
        <v>51</v>
      </c>
      <c r="D109" s="19"/>
      <c r="E109" s="19"/>
      <c r="F109" s="38" t="s">
        <v>435</v>
      </c>
      <c r="G109" s="19"/>
      <c r="H109" s="19" t="s">
        <v>471</v>
      </c>
      <c r="I109" s="19" t="s">
        <v>472</v>
      </c>
      <c r="J109" s="19"/>
      <c r="K109" s="30"/>
    </row>
    <row r="110" spans="2:11" ht="15" customHeight="1">
      <c r="B110" s="40"/>
      <c r="C110" s="46"/>
      <c r="D110" s="46"/>
      <c r="E110" s="46"/>
      <c r="F110" s="46"/>
      <c r="G110" s="46"/>
      <c r="H110" s="46"/>
      <c r="I110" s="46"/>
      <c r="J110" s="46"/>
      <c r="K110" s="42"/>
    </row>
    <row r="111" spans="2:11" ht="18.75" customHeight="1">
      <c r="B111" s="47"/>
      <c r="C111" s="15"/>
      <c r="D111" s="15"/>
      <c r="E111" s="15"/>
      <c r="F111" s="48"/>
      <c r="G111" s="15"/>
      <c r="H111" s="15"/>
      <c r="I111" s="15"/>
      <c r="J111" s="15"/>
      <c r="K111" s="47"/>
    </row>
    <row r="112" spans="2:11" ht="18.75" customHeight="1">
      <c r="B112" s="25"/>
      <c r="C112" s="25"/>
      <c r="D112" s="25"/>
      <c r="E112" s="25"/>
      <c r="F112" s="25"/>
      <c r="G112" s="25"/>
      <c r="H112" s="25"/>
      <c r="I112" s="25"/>
      <c r="J112" s="25"/>
      <c r="K112" s="25"/>
    </row>
    <row r="113" spans="2:11" ht="7.5" customHeight="1">
      <c r="B113" s="49"/>
      <c r="C113" s="50"/>
      <c r="D113" s="50"/>
      <c r="E113" s="50"/>
      <c r="F113" s="50"/>
      <c r="G113" s="50"/>
      <c r="H113" s="50"/>
      <c r="I113" s="50"/>
      <c r="J113" s="50"/>
      <c r="K113" s="51"/>
    </row>
    <row r="114" spans="2:11" ht="45" customHeight="1">
      <c r="B114" s="52"/>
      <c r="C114" s="80" t="s">
        <v>473</v>
      </c>
      <c r="D114" s="80"/>
      <c r="E114" s="80"/>
      <c r="F114" s="80"/>
      <c r="G114" s="80"/>
      <c r="H114" s="80"/>
      <c r="I114" s="80"/>
      <c r="J114" s="80"/>
      <c r="K114" s="53"/>
    </row>
    <row r="115" spans="2:11" ht="17.25" customHeight="1">
      <c r="B115" s="54"/>
      <c r="C115" s="31" t="s">
        <v>428</v>
      </c>
      <c r="D115" s="31"/>
      <c r="E115" s="31"/>
      <c r="F115" s="31" t="s">
        <v>429</v>
      </c>
      <c r="G115" s="32"/>
      <c r="H115" s="31" t="s">
        <v>99</v>
      </c>
      <c r="I115" s="31" t="s">
        <v>51</v>
      </c>
      <c r="J115" s="31" t="s">
        <v>430</v>
      </c>
      <c r="K115" s="55"/>
    </row>
    <row r="116" spans="2:11" ht="17.25" customHeight="1">
      <c r="B116" s="54"/>
      <c r="C116" s="33" t="s">
        <v>431</v>
      </c>
      <c r="D116" s="33"/>
      <c r="E116" s="33"/>
      <c r="F116" s="34" t="s">
        <v>432</v>
      </c>
      <c r="G116" s="35"/>
      <c r="H116" s="33"/>
      <c r="I116" s="33"/>
      <c r="J116" s="33" t="s">
        <v>433</v>
      </c>
      <c r="K116" s="55"/>
    </row>
    <row r="117" spans="2:11" ht="5.25" customHeight="1">
      <c r="B117" s="56"/>
      <c r="C117" s="36"/>
      <c r="D117" s="36"/>
      <c r="E117" s="36"/>
      <c r="F117" s="36"/>
      <c r="G117" s="19"/>
      <c r="H117" s="36"/>
      <c r="I117" s="36"/>
      <c r="J117" s="36"/>
      <c r="K117" s="57"/>
    </row>
    <row r="118" spans="2:11" ht="15" customHeight="1">
      <c r="B118" s="56"/>
      <c r="C118" s="19" t="s">
        <v>434</v>
      </c>
      <c r="D118" s="36"/>
      <c r="E118" s="36"/>
      <c r="F118" s="38" t="s">
        <v>435</v>
      </c>
      <c r="G118" s="19"/>
      <c r="H118" s="19" t="s">
        <v>465</v>
      </c>
      <c r="I118" s="19" t="s">
        <v>437</v>
      </c>
      <c r="J118" s="19" t="s">
        <v>438</v>
      </c>
      <c r="K118" s="58"/>
    </row>
    <row r="119" spans="2:11" ht="15" customHeight="1">
      <c r="B119" s="56"/>
      <c r="C119" s="19" t="s">
        <v>474</v>
      </c>
      <c r="D119" s="19"/>
      <c r="E119" s="19"/>
      <c r="F119" s="38" t="s">
        <v>435</v>
      </c>
      <c r="G119" s="19"/>
      <c r="H119" s="19" t="s">
        <v>475</v>
      </c>
      <c r="I119" s="19" t="s">
        <v>437</v>
      </c>
      <c r="J119" s="19" t="s">
        <v>438</v>
      </c>
      <c r="K119" s="58"/>
    </row>
    <row r="120" spans="2:11" ht="15" customHeight="1">
      <c r="B120" s="56"/>
      <c r="C120" s="19" t="s">
        <v>383</v>
      </c>
      <c r="D120" s="19"/>
      <c r="E120" s="19"/>
      <c r="F120" s="38" t="s">
        <v>435</v>
      </c>
      <c r="G120" s="19"/>
      <c r="H120" s="19" t="s">
        <v>476</v>
      </c>
      <c r="I120" s="19" t="s">
        <v>437</v>
      </c>
      <c r="J120" s="19" t="s">
        <v>438</v>
      </c>
      <c r="K120" s="58"/>
    </row>
    <row r="121" spans="2:11" ht="15" customHeight="1">
      <c r="B121" s="56"/>
      <c r="C121" s="19" t="s">
        <v>477</v>
      </c>
      <c r="D121" s="19"/>
      <c r="E121" s="19"/>
      <c r="F121" s="38" t="s">
        <v>440</v>
      </c>
      <c r="G121" s="19"/>
      <c r="H121" s="19" t="s">
        <v>478</v>
      </c>
      <c r="I121" s="19" t="s">
        <v>437</v>
      </c>
      <c r="J121" s="19">
        <v>15</v>
      </c>
      <c r="K121" s="58"/>
    </row>
    <row r="122" spans="2:11" ht="15" customHeight="1">
      <c r="B122" s="56"/>
      <c r="C122" s="19" t="s">
        <v>439</v>
      </c>
      <c r="D122" s="19"/>
      <c r="E122" s="19"/>
      <c r="F122" s="38" t="s">
        <v>440</v>
      </c>
      <c r="G122" s="19"/>
      <c r="H122" s="19" t="s">
        <v>465</v>
      </c>
      <c r="I122" s="19" t="s">
        <v>437</v>
      </c>
      <c r="J122" s="19">
        <v>50</v>
      </c>
      <c r="K122" s="58"/>
    </row>
    <row r="123" spans="2:11" ht="15" customHeight="1">
      <c r="B123" s="56"/>
      <c r="C123" s="19" t="s">
        <v>445</v>
      </c>
      <c r="D123" s="19"/>
      <c r="E123" s="19"/>
      <c r="F123" s="38" t="s">
        <v>440</v>
      </c>
      <c r="G123" s="19"/>
      <c r="H123" s="19" t="s">
        <v>465</v>
      </c>
      <c r="I123" s="19" t="s">
        <v>437</v>
      </c>
      <c r="J123" s="19">
        <v>50</v>
      </c>
      <c r="K123" s="58"/>
    </row>
    <row r="124" spans="2:11" ht="15" customHeight="1">
      <c r="B124" s="56"/>
      <c r="C124" s="19" t="s">
        <v>451</v>
      </c>
      <c r="D124" s="19"/>
      <c r="E124" s="19"/>
      <c r="F124" s="38" t="s">
        <v>440</v>
      </c>
      <c r="G124" s="19"/>
      <c r="H124" s="19" t="s">
        <v>465</v>
      </c>
      <c r="I124" s="19" t="s">
        <v>437</v>
      </c>
      <c r="J124" s="19">
        <v>50</v>
      </c>
      <c r="K124" s="58"/>
    </row>
    <row r="125" spans="2:11" ht="15" customHeight="1">
      <c r="B125" s="56"/>
      <c r="C125" s="19" t="s">
        <v>453</v>
      </c>
      <c r="D125" s="19"/>
      <c r="E125" s="19"/>
      <c r="F125" s="38" t="s">
        <v>440</v>
      </c>
      <c r="G125" s="19"/>
      <c r="H125" s="19" t="s">
        <v>465</v>
      </c>
      <c r="I125" s="19" t="s">
        <v>437</v>
      </c>
      <c r="J125" s="19">
        <v>50</v>
      </c>
      <c r="K125" s="58"/>
    </row>
    <row r="126" spans="2:11" ht="15" customHeight="1">
      <c r="B126" s="56"/>
      <c r="C126" s="19" t="s">
        <v>105</v>
      </c>
      <c r="D126" s="19"/>
      <c r="E126" s="19"/>
      <c r="F126" s="38" t="s">
        <v>440</v>
      </c>
      <c r="G126" s="19"/>
      <c r="H126" s="19" t="s">
        <v>479</v>
      </c>
      <c r="I126" s="19" t="s">
        <v>437</v>
      </c>
      <c r="J126" s="19">
        <v>255</v>
      </c>
      <c r="K126" s="58"/>
    </row>
    <row r="127" spans="2:11" ht="15" customHeight="1">
      <c r="B127" s="56"/>
      <c r="C127" s="19" t="s">
        <v>455</v>
      </c>
      <c r="D127" s="19"/>
      <c r="E127" s="19"/>
      <c r="F127" s="38" t="s">
        <v>435</v>
      </c>
      <c r="G127" s="19"/>
      <c r="H127" s="19" t="s">
        <v>480</v>
      </c>
      <c r="I127" s="19" t="s">
        <v>457</v>
      </c>
      <c r="J127" s="19"/>
      <c r="K127" s="58"/>
    </row>
    <row r="128" spans="2:11" ht="15" customHeight="1">
      <c r="B128" s="56"/>
      <c r="C128" s="19" t="s">
        <v>458</v>
      </c>
      <c r="D128" s="19"/>
      <c r="E128" s="19"/>
      <c r="F128" s="38" t="s">
        <v>435</v>
      </c>
      <c r="G128" s="19"/>
      <c r="H128" s="19" t="s">
        <v>481</v>
      </c>
      <c r="I128" s="19" t="s">
        <v>460</v>
      </c>
      <c r="J128" s="19"/>
      <c r="K128" s="58"/>
    </row>
    <row r="129" spans="2:11" ht="15" customHeight="1">
      <c r="B129" s="56"/>
      <c r="C129" s="19" t="s">
        <v>461</v>
      </c>
      <c r="D129" s="19"/>
      <c r="E129" s="19"/>
      <c r="F129" s="38" t="s">
        <v>435</v>
      </c>
      <c r="G129" s="19"/>
      <c r="H129" s="19" t="s">
        <v>461</v>
      </c>
      <c r="I129" s="19" t="s">
        <v>460</v>
      </c>
      <c r="J129" s="19"/>
      <c r="K129" s="58"/>
    </row>
    <row r="130" spans="2:11" ht="15" customHeight="1">
      <c r="B130" s="56"/>
      <c r="C130" s="19" t="s">
        <v>34</v>
      </c>
      <c r="D130" s="19"/>
      <c r="E130" s="19"/>
      <c r="F130" s="38" t="s">
        <v>435</v>
      </c>
      <c r="G130" s="19"/>
      <c r="H130" s="19" t="s">
        <v>482</v>
      </c>
      <c r="I130" s="19" t="s">
        <v>460</v>
      </c>
      <c r="J130" s="19"/>
      <c r="K130" s="58"/>
    </row>
    <row r="131" spans="2:11" ht="15" customHeight="1">
      <c r="B131" s="56"/>
      <c r="C131" s="19" t="s">
        <v>483</v>
      </c>
      <c r="D131" s="19"/>
      <c r="E131" s="19"/>
      <c r="F131" s="38" t="s">
        <v>435</v>
      </c>
      <c r="G131" s="19"/>
      <c r="H131" s="19" t="s">
        <v>484</v>
      </c>
      <c r="I131" s="19" t="s">
        <v>460</v>
      </c>
      <c r="J131" s="19"/>
      <c r="K131" s="58"/>
    </row>
    <row r="132" spans="2:11" ht="15" customHeight="1">
      <c r="B132" s="59"/>
      <c r="C132" s="60"/>
      <c r="D132" s="60"/>
      <c r="E132" s="60"/>
      <c r="F132" s="60"/>
      <c r="G132" s="60"/>
      <c r="H132" s="60"/>
      <c r="I132" s="60"/>
      <c r="J132" s="60"/>
      <c r="K132" s="61"/>
    </row>
    <row r="133" spans="2:11" ht="18.75" customHeight="1">
      <c r="B133" s="15"/>
      <c r="C133" s="15"/>
      <c r="D133" s="15"/>
      <c r="E133" s="15"/>
      <c r="F133" s="48"/>
      <c r="G133" s="15"/>
      <c r="H133" s="15"/>
      <c r="I133" s="15"/>
      <c r="J133" s="15"/>
      <c r="K133" s="15"/>
    </row>
    <row r="134" spans="2:11" ht="18.75" customHeight="1">
      <c r="B134" s="25"/>
      <c r="C134" s="25"/>
      <c r="D134" s="25"/>
      <c r="E134" s="25"/>
      <c r="F134" s="25"/>
      <c r="G134" s="25"/>
      <c r="H134" s="25"/>
      <c r="I134" s="25"/>
      <c r="J134" s="25"/>
      <c r="K134" s="25"/>
    </row>
    <row r="135" spans="2:11" ht="7.5" customHeight="1">
      <c r="B135" s="26"/>
      <c r="C135" s="27"/>
      <c r="D135" s="27"/>
      <c r="E135" s="27"/>
      <c r="F135" s="27"/>
      <c r="G135" s="27"/>
      <c r="H135" s="27"/>
      <c r="I135" s="27"/>
      <c r="J135" s="27"/>
      <c r="K135" s="28"/>
    </row>
    <row r="136" spans="2:11" ht="45" customHeight="1">
      <c r="B136" s="29"/>
      <c r="C136" s="84" t="s">
        <v>485</v>
      </c>
      <c r="D136" s="84"/>
      <c r="E136" s="84"/>
      <c r="F136" s="84"/>
      <c r="G136" s="84"/>
      <c r="H136" s="84"/>
      <c r="I136" s="84"/>
      <c r="J136" s="84"/>
      <c r="K136" s="30"/>
    </row>
    <row r="137" spans="2:11" ht="17.25" customHeight="1">
      <c r="B137" s="29"/>
      <c r="C137" s="31" t="s">
        <v>428</v>
      </c>
      <c r="D137" s="31"/>
      <c r="E137" s="31"/>
      <c r="F137" s="31" t="s">
        <v>429</v>
      </c>
      <c r="G137" s="32"/>
      <c r="H137" s="31" t="s">
        <v>99</v>
      </c>
      <c r="I137" s="31" t="s">
        <v>51</v>
      </c>
      <c r="J137" s="31" t="s">
        <v>430</v>
      </c>
      <c r="K137" s="30"/>
    </row>
    <row r="138" spans="2:11" ht="17.25" customHeight="1">
      <c r="B138" s="29"/>
      <c r="C138" s="33" t="s">
        <v>431</v>
      </c>
      <c r="D138" s="33"/>
      <c r="E138" s="33"/>
      <c r="F138" s="34" t="s">
        <v>432</v>
      </c>
      <c r="G138" s="35"/>
      <c r="H138" s="33"/>
      <c r="I138" s="33"/>
      <c r="J138" s="33" t="s">
        <v>433</v>
      </c>
      <c r="K138" s="30"/>
    </row>
    <row r="139" spans="2:11" ht="5.25" customHeight="1">
      <c r="B139" s="39"/>
      <c r="C139" s="36"/>
      <c r="D139" s="36"/>
      <c r="E139" s="36"/>
      <c r="F139" s="36"/>
      <c r="G139" s="37"/>
      <c r="H139" s="36"/>
      <c r="I139" s="36"/>
      <c r="J139" s="36"/>
      <c r="K139" s="58"/>
    </row>
    <row r="140" spans="2:11" ht="15" customHeight="1">
      <c r="B140" s="39"/>
      <c r="C140" s="62" t="s">
        <v>434</v>
      </c>
      <c r="D140" s="19"/>
      <c r="E140" s="19"/>
      <c r="F140" s="63" t="s">
        <v>435</v>
      </c>
      <c r="G140" s="19"/>
      <c r="H140" s="62" t="s">
        <v>465</v>
      </c>
      <c r="I140" s="62" t="s">
        <v>437</v>
      </c>
      <c r="J140" s="62" t="s">
        <v>438</v>
      </c>
      <c r="K140" s="58"/>
    </row>
    <row r="141" spans="2:11" ht="15" customHeight="1">
      <c r="B141" s="39"/>
      <c r="C141" s="62" t="s">
        <v>474</v>
      </c>
      <c r="D141" s="19"/>
      <c r="E141" s="19"/>
      <c r="F141" s="63" t="s">
        <v>435</v>
      </c>
      <c r="G141" s="19"/>
      <c r="H141" s="62" t="s">
        <v>486</v>
      </c>
      <c r="I141" s="62" t="s">
        <v>437</v>
      </c>
      <c r="J141" s="62" t="s">
        <v>438</v>
      </c>
      <c r="K141" s="58"/>
    </row>
    <row r="142" spans="2:11" ht="15" customHeight="1">
      <c r="B142" s="39"/>
      <c r="C142" s="62" t="s">
        <v>383</v>
      </c>
      <c r="D142" s="19"/>
      <c r="E142" s="19"/>
      <c r="F142" s="63" t="s">
        <v>435</v>
      </c>
      <c r="G142" s="19"/>
      <c r="H142" s="62" t="s">
        <v>487</v>
      </c>
      <c r="I142" s="62" t="s">
        <v>437</v>
      </c>
      <c r="J142" s="62" t="s">
        <v>438</v>
      </c>
      <c r="K142" s="58"/>
    </row>
    <row r="143" spans="2:11" ht="15" customHeight="1">
      <c r="B143" s="39"/>
      <c r="C143" s="62" t="s">
        <v>439</v>
      </c>
      <c r="D143" s="19"/>
      <c r="E143" s="19"/>
      <c r="F143" s="63" t="s">
        <v>440</v>
      </c>
      <c r="G143" s="19"/>
      <c r="H143" s="62" t="s">
        <v>465</v>
      </c>
      <c r="I143" s="62" t="s">
        <v>437</v>
      </c>
      <c r="J143" s="62">
        <v>50</v>
      </c>
      <c r="K143" s="58"/>
    </row>
    <row r="144" spans="2:11" ht="15" customHeight="1">
      <c r="B144" s="39"/>
      <c r="C144" s="62" t="s">
        <v>442</v>
      </c>
      <c r="D144" s="19"/>
      <c r="E144" s="19"/>
      <c r="F144" s="63" t="s">
        <v>435</v>
      </c>
      <c r="G144" s="19"/>
      <c r="H144" s="62" t="s">
        <v>465</v>
      </c>
      <c r="I144" s="62" t="s">
        <v>444</v>
      </c>
      <c r="J144" s="62"/>
      <c r="K144" s="58"/>
    </row>
    <row r="145" spans="2:11" ht="15" customHeight="1">
      <c r="B145" s="39"/>
      <c r="C145" s="62" t="s">
        <v>445</v>
      </c>
      <c r="D145" s="19"/>
      <c r="E145" s="19"/>
      <c r="F145" s="63" t="s">
        <v>440</v>
      </c>
      <c r="G145" s="19"/>
      <c r="H145" s="62" t="s">
        <v>465</v>
      </c>
      <c r="I145" s="62" t="s">
        <v>437</v>
      </c>
      <c r="J145" s="62">
        <v>50</v>
      </c>
      <c r="K145" s="58"/>
    </row>
    <row r="146" spans="2:11" ht="15" customHeight="1">
      <c r="B146" s="39"/>
      <c r="C146" s="62" t="s">
        <v>453</v>
      </c>
      <c r="D146" s="19"/>
      <c r="E146" s="19"/>
      <c r="F146" s="63" t="s">
        <v>440</v>
      </c>
      <c r="G146" s="19"/>
      <c r="H146" s="62" t="s">
        <v>465</v>
      </c>
      <c r="I146" s="62" t="s">
        <v>437</v>
      </c>
      <c r="J146" s="62">
        <v>50</v>
      </c>
      <c r="K146" s="58"/>
    </row>
    <row r="147" spans="2:11" ht="15" customHeight="1">
      <c r="B147" s="39"/>
      <c r="C147" s="62" t="s">
        <v>451</v>
      </c>
      <c r="D147" s="19"/>
      <c r="E147" s="19"/>
      <c r="F147" s="63" t="s">
        <v>440</v>
      </c>
      <c r="G147" s="19"/>
      <c r="H147" s="62" t="s">
        <v>465</v>
      </c>
      <c r="I147" s="62" t="s">
        <v>437</v>
      </c>
      <c r="J147" s="62">
        <v>50</v>
      </c>
      <c r="K147" s="58"/>
    </row>
    <row r="148" spans="2:11" ht="15" customHeight="1">
      <c r="B148" s="39"/>
      <c r="C148" s="62" t="s">
        <v>84</v>
      </c>
      <c r="D148" s="19"/>
      <c r="E148" s="19"/>
      <c r="F148" s="63" t="s">
        <v>435</v>
      </c>
      <c r="G148" s="19"/>
      <c r="H148" s="62" t="s">
        <v>488</v>
      </c>
      <c r="I148" s="62" t="s">
        <v>437</v>
      </c>
      <c r="J148" s="62" t="s">
        <v>489</v>
      </c>
      <c r="K148" s="58"/>
    </row>
    <row r="149" spans="2:11" ht="15" customHeight="1">
      <c r="B149" s="39"/>
      <c r="C149" s="62" t="s">
        <v>490</v>
      </c>
      <c r="D149" s="19"/>
      <c r="E149" s="19"/>
      <c r="F149" s="63" t="s">
        <v>435</v>
      </c>
      <c r="G149" s="19"/>
      <c r="H149" s="62" t="s">
        <v>491</v>
      </c>
      <c r="I149" s="62" t="s">
        <v>460</v>
      </c>
      <c r="J149" s="62"/>
      <c r="K149" s="58"/>
    </row>
    <row r="150" spans="2:11" ht="15" customHeight="1">
      <c r="B150" s="64"/>
      <c r="C150" s="46"/>
      <c r="D150" s="46"/>
      <c r="E150" s="46"/>
      <c r="F150" s="46"/>
      <c r="G150" s="46"/>
      <c r="H150" s="46"/>
      <c r="I150" s="46"/>
      <c r="J150" s="46"/>
      <c r="K150" s="65"/>
    </row>
    <row r="151" spans="2:11" ht="18.75" customHeight="1">
      <c r="B151" s="15"/>
      <c r="C151" s="19"/>
      <c r="D151" s="19"/>
      <c r="E151" s="19"/>
      <c r="F151" s="38"/>
      <c r="G151" s="19"/>
      <c r="H151" s="19"/>
      <c r="I151" s="19"/>
      <c r="J151" s="19"/>
      <c r="K151" s="15"/>
    </row>
    <row r="152" spans="2:11" ht="18.75" customHeight="1">
      <c r="B152" s="25"/>
      <c r="C152" s="25"/>
      <c r="D152" s="25"/>
      <c r="E152" s="25"/>
      <c r="F152" s="25"/>
      <c r="G152" s="25"/>
      <c r="H152" s="25"/>
      <c r="I152" s="25"/>
      <c r="J152" s="25"/>
      <c r="K152" s="25"/>
    </row>
    <row r="153" spans="2:11" ht="7.5" customHeight="1">
      <c r="B153" s="6"/>
      <c r="C153" s="7"/>
      <c r="D153" s="7"/>
      <c r="E153" s="7"/>
      <c r="F153" s="7"/>
      <c r="G153" s="7"/>
      <c r="H153" s="7"/>
      <c r="I153" s="7"/>
      <c r="J153" s="7"/>
      <c r="K153" s="8"/>
    </row>
    <row r="154" spans="2:11" ht="45" customHeight="1">
      <c r="B154" s="9"/>
      <c r="C154" s="80" t="s">
        <v>492</v>
      </c>
      <c r="D154" s="80"/>
      <c r="E154" s="80"/>
      <c r="F154" s="80"/>
      <c r="G154" s="80"/>
      <c r="H154" s="80"/>
      <c r="I154" s="80"/>
      <c r="J154" s="80"/>
      <c r="K154" s="10"/>
    </row>
    <row r="155" spans="2:11" ht="17.25" customHeight="1">
      <c r="B155" s="9"/>
      <c r="C155" s="31" t="s">
        <v>428</v>
      </c>
      <c r="D155" s="31"/>
      <c r="E155" s="31"/>
      <c r="F155" s="31" t="s">
        <v>429</v>
      </c>
      <c r="G155" s="66"/>
      <c r="H155" s="67" t="s">
        <v>99</v>
      </c>
      <c r="I155" s="67" t="s">
        <v>51</v>
      </c>
      <c r="J155" s="31" t="s">
        <v>430</v>
      </c>
      <c r="K155" s="10"/>
    </row>
    <row r="156" spans="2:11" ht="17.25" customHeight="1">
      <c r="B156" s="12"/>
      <c r="C156" s="33" t="s">
        <v>431</v>
      </c>
      <c r="D156" s="33"/>
      <c r="E156" s="33"/>
      <c r="F156" s="34" t="s">
        <v>432</v>
      </c>
      <c r="G156" s="68"/>
      <c r="H156" s="69"/>
      <c r="I156" s="69"/>
      <c r="J156" s="33" t="s">
        <v>433</v>
      </c>
      <c r="K156" s="13"/>
    </row>
    <row r="157" spans="2:11" ht="5.25" customHeight="1">
      <c r="B157" s="39"/>
      <c r="C157" s="36"/>
      <c r="D157" s="36"/>
      <c r="E157" s="36"/>
      <c r="F157" s="36"/>
      <c r="G157" s="37"/>
      <c r="H157" s="36"/>
      <c r="I157" s="36"/>
      <c r="J157" s="36"/>
      <c r="K157" s="58"/>
    </row>
    <row r="158" spans="2:11" ht="15" customHeight="1">
      <c r="B158" s="39"/>
      <c r="C158" s="19" t="s">
        <v>434</v>
      </c>
      <c r="D158" s="19"/>
      <c r="E158" s="19"/>
      <c r="F158" s="38" t="s">
        <v>435</v>
      </c>
      <c r="G158" s="19"/>
      <c r="H158" s="19" t="s">
        <v>465</v>
      </c>
      <c r="I158" s="19" t="s">
        <v>437</v>
      </c>
      <c r="J158" s="19" t="s">
        <v>438</v>
      </c>
      <c r="K158" s="58"/>
    </row>
    <row r="159" spans="2:11" ht="15" customHeight="1">
      <c r="B159" s="39"/>
      <c r="C159" s="19" t="s">
        <v>474</v>
      </c>
      <c r="D159" s="19"/>
      <c r="E159" s="19"/>
      <c r="F159" s="38" t="s">
        <v>435</v>
      </c>
      <c r="G159" s="19"/>
      <c r="H159" s="19" t="s">
        <v>475</v>
      </c>
      <c r="I159" s="19" t="s">
        <v>437</v>
      </c>
      <c r="J159" s="19" t="s">
        <v>438</v>
      </c>
      <c r="K159" s="58"/>
    </row>
    <row r="160" spans="2:11" ht="15" customHeight="1">
      <c r="B160" s="39"/>
      <c r="C160" s="19" t="s">
        <v>383</v>
      </c>
      <c r="D160" s="19"/>
      <c r="E160" s="19"/>
      <c r="F160" s="38" t="s">
        <v>435</v>
      </c>
      <c r="G160" s="19"/>
      <c r="H160" s="19" t="s">
        <v>493</v>
      </c>
      <c r="I160" s="19" t="s">
        <v>437</v>
      </c>
      <c r="J160" s="19" t="s">
        <v>438</v>
      </c>
      <c r="K160" s="58"/>
    </row>
    <row r="161" spans="2:11" ht="15" customHeight="1">
      <c r="B161" s="39"/>
      <c r="C161" s="19" t="s">
        <v>439</v>
      </c>
      <c r="D161" s="19"/>
      <c r="E161" s="19"/>
      <c r="F161" s="38" t="s">
        <v>440</v>
      </c>
      <c r="G161" s="19"/>
      <c r="H161" s="19" t="s">
        <v>493</v>
      </c>
      <c r="I161" s="19" t="s">
        <v>437</v>
      </c>
      <c r="J161" s="19">
        <v>50</v>
      </c>
      <c r="K161" s="58"/>
    </row>
    <row r="162" spans="2:11" ht="15" customHeight="1">
      <c r="B162" s="39"/>
      <c r="C162" s="19" t="s">
        <v>442</v>
      </c>
      <c r="D162" s="19"/>
      <c r="E162" s="19"/>
      <c r="F162" s="38" t="s">
        <v>435</v>
      </c>
      <c r="G162" s="19"/>
      <c r="H162" s="19" t="s">
        <v>493</v>
      </c>
      <c r="I162" s="19" t="s">
        <v>444</v>
      </c>
      <c r="J162" s="19"/>
      <c r="K162" s="58"/>
    </row>
    <row r="163" spans="2:11" ht="15" customHeight="1">
      <c r="B163" s="39"/>
      <c r="C163" s="19" t="s">
        <v>445</v>
      </c>
      <c r="D163" s="19"/>
      <c r="E163" s="19"/>
      <c r="F163" s="38" t="s">
        <v>440</v>
      </c>
      <c r="G163" s="19"/>
      <c r="H163" s="19" t="s">
        <v>493</v>
      </c>
      <c r="I163" s="19" t="s">
        <v>437</v>
      </c>
      <c r="J163" s="19">
        <v>50</v>
      </c>
      <c r="K163" s="58"/>
    </row>
    <row r="164" spans="2:11" ht="15" customHeight="1">
      <c r="B164" s="39"/>
      <c r="C164" s="19" t="s">
        <v>453</v>
      </c>
      <c r="D164" s="19"/>
      <c r="E164" s="19"/>
      <c r="F164" s="38" t="s">
        <v>440</v>
      </c>
      <c r="G164" s="19"/>
      <c r="H164" s="19" t="s">
        <v>493</v>
      </c>
      <c r="I164" s="19" t="s">
        <v>437</v>
      </c>
      <c r="J164" s="19">
        <v>50</v>
      </c>
      <c r="K164" s="58"/>
    </row>
    <row r="165" spans="2:11" ht="15" customHeight="1">
      <c r="B165" s="39"/>
      <c r="C165" s="19" t="s">
        <v>451</v>
      </c>
      <c r="D165" s="19"/>
      <c r="E165" s="19"/>
      <c r="F165" s="38" t="s">
        <v>440</v>
      </c>
      <c r="G165" s="19"/>
      <c r="H165" s="19" t="s">
        <v>493</v>
      </c>
      <c r="I165" s="19" t="s">
        <v>437</v>
      </c>
      <c r="J165" s="19">
        <v>50</v>
      </c>
      <c r="K165" s="58"/>
    </row>
    <row r="166" spans="2:11" ht="15" customHeight="1">
      <c r="B166" s="39"/>
      <c r="C166" s="19" t="s">
        <v>98</v>
      </c>
      <c r="D166" s="19"/>
      <c r="E166" s="19"/>
      <c r="F166" s="38" t="s">
        <v>435</v>
      </c>
      <c r="G166" s="19"/>
      <c r="H166" s="19" t="s">
        <v>494</v>
      </c>
      <c r="I166" s="19" t="s">
        <v>495</v>
      </c>
      <c r="J166" s="19"/>
      <c r="K166" s="58"/>
    </row>
    <row r="167" spans="2:11" ht="15" customHeight="1">
      <c r="B167" s="39"/>
      <c r="C167" s="19" t="s">
        <v>51</v>
      </c>
      <c r="D167" s="19"/>
      <c r="E167" s="19"/>
      <c r="F167" s="38" t="s">
        <v>435</v>
      </c>
      <c r="G167" s="19"/>
      <c r="H167" s="19" t="s">
        <v>496</v>
      </c>
      <c r="I167" s="19" t="s">
        <v>497</v>
      </c>
      <c r="J167" s="19">
        <v>1</v>
      </c>
      <c r="K167" s="58"/>
    </row>
    <row r="168" spans="2:11" ht="15" customHeight="1">
      <c r="B168" s="39"/>
      <c r="C168" s="19" t="s">
        <v>47</v>
      </c>
      <c r="D168" s="19"/>
      <c r="E168" s="19"/>
      <c r="F168" s="38" t="s">
        <v>435</v>
      </c>
      <c r="G168" s="19"/>
      <c r="H168" s="19" t="s">
        <v>498</v>
      </c>
      <c r="I168" s="19" t="s">
        <v>437</v>
      </c>
      <c r="J168" s="19">
        <v>20</v>
      </c>
      <c r="K168" s="58"/>
    </row>
    <row r="169" spans="2:11" ht="15" customHeight="1">
      <c r="B169" s="39"/>
      <c r="C169" s="19" t="s">
        <v>99</v>
      </c>
      <c r="D169" s="19"/>
      <c r="E169" s="19"/>
      <c r="F169" s="38" t="s">
        <v>435</v>
      </c>
      <c r="G169" s="19"/>
      <c r="H169" s="19" t="s">
        <v>499</v>
      </c>
      <c r="I169" s="19" t="s">
        <v>437</v>
      </c>
      <c r="J169" s="19">
        <v>255</v>
      </c>
      <c r="K169" s="58"/>
    </row>
    <row r="170" spans="2:11" ht="15" customHeight="1">
      <c r="B170" s="39"/>
      <c r="C170" s="19" t="s">
        <v>100</v>
      </c>
      <c r="D170" s="19"/>
      <c r="E170" s="19"/>
      <c r="F170" s="38" t="s">
        <v>435</v>
      </c>
      <c r="G170" s="19"/>
      <c r="H170" s="19" t="s">
        <v>399</v>
      </c>
      <c r="I170" s="19" t="s">
        <v>437</v>
      </c>
      <c r="J170" s="19">
        <v>10</v>
      </c>
      <c r="K170" s="58"/>
    </row>
    <row r="171" spans="2:11" ht="15" customHeight="1">
      <c r="B171" s="39"/>
      <c r="C171" s="19" t="s">
        <v>101</v>
      </c>
      <c r="D171" s="19"/>
      <c r="E171" s="19"/>
      <c r="F171" s="38" t="s">
        <v>435</v>
      </c>
      <c r="G171" s="19"/>
      <c r="H171" s="19" t="s">
        <v>500</v>
      </c>
      <c r="I171" s="19" t="s">
        <v>460</v>
      </c>
      <c r="J171" s="19"/>
      <c r="K171" s="58"/>
    </row>
    <row r="172" spans="2:11" ht="15" customHeight="1">
      <c r="B172" s="39"/>
      <c r="C172" s="19" t="s">
        <v>501</v>
      </c>
      <c r="D172" s="19"/>
      <c r="E172" s="19"/>
      <c r="F172" s="38" t="s">
        <v>435</v>
      </c>
      <c r="G172" s="19"/>
      <c r="H172" s="19" t="s">
        <v>502</v>
      </c>
      <c r="I172" s="19" t="s">
        <v>460</v>
      </c>
      <c r="J172" s="19"/>
      <c r="K172" s="58"/>
    </row>
    <row r="173" spans="2:11" ht="15" customHeight="1">
      <c r="B173" s="39"/>
      <c r="C173" s="19" t="s">
        <v>490</v>
      </c>
      <c r="D173" s="19"/>
      <c r="E173" s="19"/>
      <c r="F173" s="38" t="s">
        <v>435</v>
      </c>
      <c r="G173" s="19"/>
      <c r="H173" s="19" t="s">
        <v>503</v>
      </c>
      <c r="I173" s="19" t="s">
        <v>460</v>
      </c>
      <c r="J173" s="19"/>
      <c r="K173" s="58"/>
    </row>
    <row r="174" spans="2:11" ht="15" customHeight="1">
      <c r="B174" s="39"/>
      <c r="C174" s="19" t="s">
        <v>104</v>
      </c>
      <c r="D174" s="19"/>
      <c r="E174" s="19"/>
      <c r="F174" s="38" t="s">
        <v>440</v>
      </c>
      <c r="G174" s="19"/>
      <c r="H174" s="19" t="s">
        <v>504</v>
      </c>
      <c r="I174" s="19" t="s">
        <v>437</v>
      </c>
      <c r="J174" s="19">
        <v>50</v>
      </c>
      <c r="K174" s="58"/>
    </row>
    <row r="175" spans="2:11" ht="15" customHeight="1">
      <c r="B175" s="64"/>
      <c r="C175" s="46"/>
      <c r="D175" s="46"/>
      <c r="E175" s="46"/>
      <c r="F175" s="46"/>
      <c r="G175" s="46"/>
      <c r="H175" s="46"/>
      <c r="I175" s="46"/>
      <c r="J175" s="46"/>
      <c r="K175" s="65"/>
    </row>
    <row r="176" spans="2:11" ht="18.75" customHeight="1">
      <c r="B176" s="15"/>
      <c r="C176" s="19"/>
      <c r="D176" s="19"/>
      <c r="E176" s="19"/>
      <c r="F176" s="38"/>
      <c r="G176" s="19"/>
      <c r="H176" s="19"/>
      <c r="I176" s="19"/>
      <c r="J176" s="19"/>
      <c r="K176" s="15"/>
    </row>
    <row r="177" spans="2:11" ht="18.75" customHeight="1">
      <c r="B177" s="25"/>
      <c r="C177" s="25"/>
      <c r="D177" s="25"/>
      <c r="E177" s="25"/>
      <c r="F177" s="25"/>
      <c r="G177" s="25"/>
      <c r="H177" s="25"/>
      <c r="I177" s="25"/>
      <c r="J177" s="25"/>
      <c r="K177" s="25"/>
    </row>
    <row r="178" spans="2:11" ht="13.5">
      <c r="B178" s="6"/>
      <c r="C178" s="7"/>
      <c r="D178" s="7"/>
      <c r="E178" s="7"/>
      <c r="F178" s="7"/>
      <c r="G178" s="7"/>
      <c r="H178" s="7"/>
      <c r="I178" s="7"/>
      <c r="J178" s="7"/>
      <c r="K178" s="8"/>
    </row>
    <row r="179" spans="2:11" ht="21">
      <c r="B179" s="9"/>
      <c r="C179" s="80" t="s">
        <v>505</v>
      </c>
      <c r="D179" s="80"/>
      <c r="E179" s="80"/>
      <c r="F179" s="80"/>
      <c r="G179" s="80"/>
      <c r="H179" s="80"/>
      <c r="I179" s="80"/>
      <c r="J179" s="80"/>
      <c r="K179" s="10"/>
    </row>
    <row r="180" spans="2:11" ht="25.5" customHeight="1">
      <c r="B180" s="9"/>
      <c r="C180" s="70" t="s">
        <v>506</v>
      </c>
      <c r="D180" s="70"/>
      <c r="E180" s="70"/>
      <c r="F180" s="70" t="s">
        <v>507</v>
      </c>
      <c r="G180" s="71"/>
      <c r="H180" s="86" t="s">
        <v>508</v>
      </c>
      <c r="I180" s="86"/>
      <c r="J180" s="86"/>
      <c r="K180" s="10"/>
    </row>
    <row r="181" spans="2:11" ht="5.25" customHeight="1">
      <c r="B181" s="39"/>
      <c r="C181" s="36"/>
      <c r="D181" s="36"/>
      <c r="E181" s="36"/>
      <c r="F181" s="36"/>
      <c r="G181" s="19"/>
      <c r="H181" s="36"/>
      <c r="I181" s="36"/>
      <c r="J181" s="36"/>
      <c r="K181" s="58"/>
    </row>
    <row r="182" spans="2:11" ht="15" customHeight="1">
      <c r="B182" s="39"/>
      <c r="C182" s="19" t="s">
        <v>509</v>
      </c>
      <c r="D182" s="19"/>
      <c r="E182" s="19"/>
      <c r="F182" s="38" t="s">
        <v>36</v>
      </c>
      <c r="G182" s="19"/>
      <c r="H182" s="87" t="s">
        <v>510</v>
      </c>
      <c r="I182" s="87"/>
      <c r="J182" s="87"/>
      <c r="K182" s="58"/>
    </row>
    <row r="183" spans="2:11" ht="15" customHeight="1">
      <c r="B183" s="39"/>
      <c r="C183" s="43"/>
      <c r="D183" s="19"/>
      <c r="E183" s="19"/>
      <c r="F183" s="38" t="s">
        <v>38</v>
      </c>
      <c r="G183" s="19"/>
      <c r="H183" s="87" t="s">
        <v>511</v>
      </c>
      <c r="I183" s="87"/>
      <c r="J183" s="87"/>
      <c r="K183" s="58"/>
    </row>
    <row r="184" spans="2:11" ht="15" customHeight="1">
      <c r="B184" s="39"/>
      <c r="C184" s="43"/>
      <c r="D184" s="19"/>
      <c r="E184" s="19"/>
      <c r="F184" s="38" t="s">
        <v>41</v>
      </c>
      <c r="G184" s="19"/>
      <c r="H184" s="87" t="s">
        <v>512</v>
      </c>
      <c r="I184" s="87"/>
      <c r="J184" s="87"/>
      <c r="K184" s="58"/>
    </row>
    <row r="185" spans="2:11" ht="15" customHeight="1">
      <c r="B185" s="39"/>
      <c r="C185" s="19"/>
      <c r="D185" s="19"/>
      <c r="E185" s="19"/>
      <c r="F185" s="38" t="s">
        <v>39</v>
      </c>
      <c r="G185" s="19"/>
      <c r="H185" s="87" t="s">
        <v>513</v>
      </c>
      <c r="I185" s="87"/>
      <c r="J185" s="87"/>
      <c r="K185" s="58"/>
    </row>
    <row r="186" spans="2:11" ht="15" customHeight="1">
      <c r="B186" s="39"/>
      <c r="C186" s="19"/>
      <c r="D186" s="19"/>
      <c r="E186" s="19"/>
      <c r="F186" s="38" t="s">
        <v>40</v>
      </c>
      <c r="G186" s="19"/>
      <c r="H186" s="87" t="s">
        <v>514</v>
      </c>
      <c r="I186" s="87"/>
      <c r="J186" s="87"/>
      <c r="K186" s="58"/>
    </row>
    <row r="187" spans="2:11" ht="15" customHeight="1">
      <c r="B187" s="39"/>
      <c r="C187" s="19"/>
      <c r="D187" s="19"/>
      <c r="E187" s="19"/>
      <c r="F187" s="38"/>
      <c r="G187" s="19"/>
      <c r="H187" s="19"/>
      <c r="I187" s="19"/>
      <c r="J187" s="19"/>
      <c r="K187" s="58"/>
    </row>
    <row r="188" spans="2:11" ht="15" customHeight="1">
      <c r="B188" s="39"/>
      <c r="C188" s="19" t="s">
        <v>472</v>
      </c>
      <c r="D188" s="19"/>
      <c r="E188" s="19"/>
      <c r="F188" s="38" t="s">
        <v>72</v>
      </c>
      <c r="G188" s="19"/>
      <c r="H188" s="87" t="s">
        <v>515</v>
      </c>
      <c r="I188" s="87"/>
      <c r="J188" s="87"/>
      <c r="K188" s="58"/>
    </row>
    <row r="189" spans="2:11" ht="15" customHeight="1">
      <c r="B189" s="39"/>
      <c r="C189" s="43"/>
      <c r="D189" s="19"/>
      <c r="E189" s="19"/>
      <c r="F189" s="38" t="s">
        <v>377</v>
      </c>
      <c r="G189" s="19"/>
      <c r="H189" s="87" t="s">
        <v>378</v>
      </c>
      <c r="I189" s="87"/>
      <c r="J189" s="87"/>
      <c r="K189" s="58"/>
    </row>
    <row r="190" spans="2:11" ht="15" customHeight="1">
      <c r="B190" s="39"/>
      <c r="C190" s="19"/>
      <c r="D190" s="19"/>
      <c r="E190" s="19"/>
      <c r="F190" s="38" t="s">
        <v>375</v>
      </c>
      <c r="G190" s="19"/>
      <c r="H190" s="87" t="s">
        <v>516</v>
      </c>
      <c r="I190" s="87"/>
      <c r="J190" s="87"/>
      <c r="K190" s="58"/>
    </row>
    <row r="191" spans="2:11" ht="15" customHeight="1">
      <c r="B191" s="72"/>
      <c r="C191" s="43"/>
      <c r="D191" s="43"/>
      <c r="E191" s="43"/>
      <c r="F191" s="38" t="s">
        <v>379</v>
      </c>
      <c r="G191" s="24"/>
      <c r="H191" s="85" t="s">
        <v>380</v>
      </c>
      <c r="I191" s="85"/>
      <c r="J191" s="85"/>
      <c r="K191" s="73"/>
    </row>
    <row r="192" spans="2:11" ht="15" customHeight="1">
      <c r="B192" s="72"/>
      <c r="C192" s="43"/>
      <c r="D192" s="43"/>
      <c r="E192" s="43"/>
      <c r="F192" s="38" t="s">
        <v>381</v>
      </c>
      <c r="G192" s="24"/>
      <c r="H192" s="85" t="s">
        <v>517</v>
      </c>
      <c r="I192" s="85"/>
      <c r="J192" s="85"/>
      <c r="K192" s="73"/>
    </row>
    <row r="193" spans="2:11" ht="15" customHeight="1">
      <c r="B193" s="72"/>
      <c r="C193" s="43"/>
      <c r="D193" s="43"/>
      <c r="E193" s="43"/>
      <c r="F193" s="74"/>
      <c r="G193" s="24"/>
      <c r="H193" s="75"/>
      <c r="I193" s="75"/>
      <c r="J193" s="75"/>
      <c r="K193" s="73"/>
    </row>
    <row r="194" spans="2:11" ht="15" customHeight="1">
      <c r="B194" s="72"/>
      <c r="C194" s="19" t="s">
        <v>497</v>
      </c>
      <c r="D194" s="43"/>
      <c r="E194" s="43"/>
      <c r="F194" s="38">
        <v>1</v>
      </c>
      <c r="G194" s="24"/>
      <c r="H194" s="85" t="s">
        <v>518</v>
      </c>
      <c r="I194" s="85"/>
      <c r="J194" s="85"/>
      <c r="K194" s="73"/>
    </row>
    <row r="195" spans="2:11" ht="15" customHeight="1">
      <c r="B195" s="72"/>
      <c r="C195" s="43"/>
      <c r="D195" s="43"/>
      <c r="E195" s="43"/>
      <c r="F195" s="38">
        <v>2</v>
      </c>
      <c r="G195" s="24"/>
      <c r="H195" s="85" t="s">
        <v>519</v>
      </c>
      <c r="I195" s="85"/>
      <c r="J195" s="85"/>
      <c r="K195" s="73"/>
    </row>
    <row r="196" spans="2:11" ht="15" customHeight="1">
      <c r="B196" s="72"/>
      <c r="C196" s="43"/>
      <c r="D196" s="43"/>
      <c r="E196" s="43"/>
      <c r="F196" s="38">
        <v>3</v>
      </c>
      <c r="G196" s="24"/>
      <c r="H196" s="85" t="s">
        <v>520</v>
      </c>
      <c r="I196" s="85"/>
      <c r="J196" s="85"/>
      <c r="K196" s="73"/>
    </row>
    <row r="197" spans="2:11" ht="15" customHeight="1">
      <c r="B197" s="72"/>
      <c r="C197" s="43"/>
      <c r="D197" s="43"/>
      <c r="E197" s="43"/>
      <c r="F197" s="38">
        <v>4</v>
      </c>
      <c r="G197" s="24"/>
      <c r="H197" s="85" t="s">
        <v>521</v>
      </c>
      <c r="I197" s="85"/>
      <c r="J197" s="85"/>
      <c r="K197" s="73"/>
    </row>
    <row r="198" spans="2:11" ht="12.75" customHeight="1">
      <c r="B198" s="76"/>
      <c r="C198" s="77"/>
      <c r="D198" s="77"/>
      <c r="E198" s="77"/>
      <c r="F198" s="77"/>
      <c r="G198" s="77"/>
      <c r="H198" s="77"/>
      <c r="I198" s="77"/>
      <c r="J198" s="77"/>
      <c r="K198" s="78"/>
    </row>
  </sheetData>
  <sheetProtection/>
  <mergeCells count="77">
    <mergeCell ref="H192:J192"/>
    <mergeCell ref="H194:J194"/>
    <mergeCell ref="H195:J195"/>
    <mergeCell ref="H196:J196"/>
    <mergeCell ref="H197:J197"/>
    <mergeCell ref="H185:J185"/>
    <mergeCell ref="H186:J186"/>
    <mergeCell ref="H188:J188"/>
    <mergeCell ref="H189:J189"/>
    <mergeCell ref="H190:J190"/>
    <mergeCell ref="H191:J191"/>
    <mergeCell ref="C154:J154"/>
    <mergeCell ref="C179:J179"/>
    <mergeCell ref="H180:J180"/>
    <mergeCell ref="H182:J182"/>
    <mergeCell ref="H183:J183"/>
    <mergeCell ref="H184:J184"/>
    <mergeCell ref="D67:J67"/>
    <mergeCell ref="D68:J68"/>
    <mergeCell ref="C73:J73"/>
    <mergeCell ref="C95:J95"/>
    <mergeCell ref="C114:J114"/>
    <mergeCell ref="C136:J136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Vondruška Jan</dc:creator>
  <cp:keywords/>
  <dc:description/>
  <cp:lastModifiedBy>Vondruška Jan</cp:lastModifiedBy>
  <cp:lastPrinted>2019-06-15T16:03:18Z</cp:lastPrinted>
  <dcterms:created xsi:type="dcterms:W3CDTF">2019-07-26T05:46:46Z</dcterms:created>
  <dcterms:modified xsi:type="dcterms:W3CDTF">2019-07-26T05:46:46Z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