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NA\OVZ\Muláková Alena\ROK 2021\CHA- A913 Využití důlních vod-Monitoring SHP, důl Centrum\"/>
    </mc:Choice>
  </mc:AlternateContent>
  <bookViews>
    <workbookView xWindow="0" yWindow="0" windowWidth="23040" windowHeight="10632" activeTab="1"/>
  </bookViews>
  <sheets>
    <sheet name="Rekapitulace stavby" sheetId="1" r:id="rId1"/>
    <sheet name="001 - SHP" sheetId="2" r:id="rId2"/>
  </sheets>
  <definedNames>
    <definedName name="_xlnm._FilterDatabase" localSheetId="1" hidden="1">'001 - SHP'!$C$117:$K$137</definedName>
    <definedName name="_xlnm.Print_Titles" localSheetId="1">'001 - SHP'!$117:$117</definedName>
    <definedName name="_xlnm.Print_Titles" localSheetId="0">'Rekapitulace stavby'!$92:$92</definedName>
    <definedName name="_xlnm.Print_Area" localSheetId="1">'001 - SHP'!$C$4:$J$76,'001 - SHP'!$C$82:$J$99,'001 - SHP'!$C$105:$J$137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F112" i="2"/>
  <c r="E110" i="2"/>
  <c r="F89" i="2"/>
  <c r="E87" i="2"/>
  <c r="J24" i="2"/>
  <c r="E24" i="2"/>
  <c r="J92" i="2"/>
  <c r="J23" i="2"/>
  <c r="J21" i="2"/>
  <c r="E21" i="2"/>
  <c r="J114" i="2"/>
  <c r="J20" i="2"/>
  <c r="J18" i="2"/>
  <c r="E18" i="2"/>
  <c r="F115" i="2"/>
  <c r="J17" i="2"/>
  <c r="J15" i="2"/>
  <c r="E15" i="2"/>
  <c r="F91" i="2"/>
  <c r="J14" i="2"/>
  <c r="J12" i="2"/>
  <c r="J112" i="2"/>
  <c r="E7" i="2"/>
  <c r="E85" i="2"/>
  <c r="L90" i="1"/>
  <c r="AM90" i="1"/>
  <c r="AM89" i="1"/>
  <c r="L89" i="1"/>
  <c r="AM87" i="1"/>
  <c r="L87" i="1"/>
  <c r="L85" i="1"/>
  <c r="L84" i="1"/>
  <c r="BK135" i="2"/>
  <c r="BK133" i="2"/>
  <c r="J131" i="2"/>
  <c r="BK127" i="2"/>
  <c r="J121" i="2"/>
  <c r="J127" i="2"/>
  <c r="BK123" i="2"/>
  <c r="AS94" i="1"/>
  <c r="BK136" i="2"/>
  <c r="J135" i="2"/>
  <c r="J133" i="2"/>
  <c r="J129" i="2"/>
  <c r="J125" i="2"/>
  <c r="BK132" i="2"/>
  <c r="J128" i="2"/>
  <c r="BK125" i="2"/>
  <c r="BK121" i="2"/>
  <c r="J136" i="2"/>
  <c r="J134" i="2"/>
  <c r="BK131" i="2"/>
  <c r="BK128" i="2"/>
  <c r="J124" i="2"/>
  <c r="J130" i="2"/>
  <c r="BK126" i="2"/>
  <c r="BK122" i="2"/>
  <c r="J137" i="2"/>
  <c r="BK137" i="2"/>
  <c r="BK134" i="2"/>
  <c r="J132" i="2"/>
  <c r="BK130" i="2"/>
  <c r="J126" i="2"/>
  <c r="J123" i="2"/>
  <c r="BK129" i="2"/>
  <c r="BK124" i="2"/>
  <c r="J122" i="2"/>
  <c r="BK120" i="2" l="1"/>
  <c r="BK119" i="2"/>
  <c r="BK118" i="2"/>
  <c r="J118" i="2"/>
  <c r="J96" i="2" s="1"/>
  <c r="P120" i="2"/>
  <c r="P119" i="2"/>
  <c r="P118" i="2"/>
  <c r="AU95" i="1" s="1"/>
  <c r="AU94" i="1" s="1"/>
  <c r="R120" i="2"/>
  <c r="R119" i="2"/>
  <c r="R118" i="2"/>
  <c r="T120" i="2"/>
  <c r="T119" i="2"/>
  <c r="T118" i="2"/>
  <c r="J89" i="2"/>
  <c r="J115" i="2"/>
  <c r="F92" i="2"/>
  <c r="E108" i="2"/>
  <c r="F114" i="2"/>
  <c r="J91" i="2"/>
  <c r="BE121" i="2"/>
  <c r="BE122" i="2"/>
  <c r="BE125" i="2"/>
  <c r="BE128" i="2"/>
  <c r="BE130" i="2"/>
  <c r="BE131" i="2"/>
  <c r="BE123" i="2"/>
  <c r="BE124" i="2"/>
  <c r="BE126" i="2"/>
  <c r="BE127" i="2"/>
  <c r="BE129" i="2"/>
  <c r="BE132" i="2"/>
  <c r="BE133" i="2"/>
  <c r="BE134" i="2"/>
  <c r="BE135" i="2"/>
  <c r="BE136" i="2"/>
  <c r="BE137" i="2"/>
  <c r="F34" i="2"/>
  <c r="BA95" i="1"/>
  <c r="BA94" i="1" s="1"/>
  <c r="W30" i="1" s="1"/>
  <c r="F37" i="2"/>
  <c r="BD95" i="1"/>
  <c r="BD94" i="1" s="1"/>
  <c r="W33" i="1" s="1"/>
  <c r="J34" i="2"/>
  <c r="AW95" i="1" s="1"/>
  <c r="F35" i="2"/>
  <c r="BB95" i="1"/>
  <c r="BB94" i="1"/>
  <c r="AX94" i="1" s="1"/>
  <c r="F36" i="2"/>
  <c r="BC95" i="1"/>
  <c r="BC94" i="1"/>
  <c r="W32" i="1" s="1"/>
  <c r="J119" i="2" l="1"/>
  <c r="J97" i="2"/>
  <c r="J120" i="2"/>
  <c r="J98" i="2"/>
  <c r="J30" i="2"/>
  <c r="AG95" i="1"/>
  <c r="AG94" i="1"/>
  <c r="AK26" i="1"/>
  <c r="W31" i="1"/>
  <c r="AY94" i="1"/>
  <c r="AW94" i="1"/>
  <c r="AK30" i="1"/>
  <c r="F33" i="2"/>
  <c r="AZ95" i="1"/>
  <c r="AZ94" i="1"/>
  <c r="W29" i="1"/>
  <c r="J33" i="2"/>
  <c r="AV95" i="1"/>
  <c r="AT95" i="1"/>
  <c r="AN95" i="1"/>
  <c r="J39" i="2" l="1"/>
  <c r="AV94" i="1"/>
  <c r="AK29" i="1" s="1"/>
  <c r="AK35" i="1" s="1"/>
  <c r="AT94" i="1" l="1"/>
  <c r="AN94" i="1"/>
</calcChain>
</file>

<file path=xl/sharedStrings.xml><?xml version="1.0" encoding="utf-8"?>
<sst xmlns="http://schemas.openxmlformats.org/spreadsheetml/2006/main" count="491" uniqueCount="172">
  <si>
    <t>Export Komplet</t>
  </si>
  <si>
    <t/>
  </si>
  <si>
    <t>2.0</t>
  </si>
  <si>
    <t>ZAMOK</t>
  </si>
  <si>
    <t>False</t>
  </si>
  <si>
    <t>{bbd56c3f-d092-46a2-adfd-96408cdaf21a}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</si>
  <si>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</si>
  <si>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</si>
  <si>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</si>
  <si>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</si>
  <si>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</si>
  <si>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</si>
  <si>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</si>
  <si>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</si>
  <si>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A913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</si>
  <si>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</si>
  <si>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</si>
  <si>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Využití důlních vod jako ochrana stavu vodních toků podzemních i povrchových - Studie proveditelnosti-monitoring- SHP...</t>
  </si>
  <si>
    <t>KSO:</t>
  </si>
  <si>
    <t>CC-CZ:</t>
  </si>
  <si>
    <t>Místo:</t>
  </si>
  <si>
    <t xml:space="preserve"> </t>
  </si>
  <si>
    <t>Datum:</t>
  </si>
  <si>
    <t>27. 7. 2021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</si>
  <si>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</si>
  <si>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</si>
  <si>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</si>
  <si>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</si>
  <si>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</si>
  <si>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</si>
  <si>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</si>
  <si>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</si>
  <si>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</si>
  <si>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</si>
  <si>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</si>
  <si>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</si>
  <si>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</si>
  <si>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</si>
  <si>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</si>
  <si>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</si>
  <si>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</si>
  <si>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</si>
  <si>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</si>
  <si>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</si>
  <si>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</si>
  <si>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</si>
  <si>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</si>
  <si>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</si>
  <si>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</si>
  <si>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</si>
  <si>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</si>
  <si>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</si>
  <si>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</si>
  <si>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</si>
  <si>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</si>
  <si>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</si>
  <si>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</si>
  <si>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</si>
  <si>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</si>
  <si>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</si>
  <si>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</si>
  <si>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</si>
  <si>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</si>
  <si>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</si>
  <si>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</si>
  <si>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</si>
  <si>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</si>
  <si>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</si>
  <si>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</si>
  <si>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</si>
  <si>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</si>
  <si>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</si>
  <si>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</si>
  <si>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</si>
  <si>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</si>
  <si>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</si>
  <si>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</si>
  <si>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</si>
  <si>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</si>
  <si>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SHP</t>
  </si>
  <si>
    <t>STA</t>
  </si>
  <si>
    <t>1</t>
  </si>
  <si>
    <t>{3c6ae52d-d28a-4f65-b2d8-fac3d292ff61}</t>
  </si>
  <si>
    <t>2</t>
  </si>
  <si>
    <t>KRYCÍ LIST SOUPISU PRACÍ</t>
  </si>
  <si>
    <t>Objekt:</t>
  </si>
  <si>
    <t>001 - SHP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</si>
  <si>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</si>
  <si>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</si>
  <si>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</si>
  <si>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</si>
  <si>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</si>
  <si>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</si>
  <si>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</si>
  <si>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</si>
  <si>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</si>
  <si>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</si>
  <si>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</si>
  <si>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</si>
  <si>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</si>
  <si>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</si>
  <si>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</si>
  <si>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</si>
  <si>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</si>
  <si>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</si>
  <si>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</si>
  <si>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</si>
  <si>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</si>
  <si>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</si>
  <si>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</si>
  <si>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</si>
  <si>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</si>
  <si>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</si>
  <si>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</si>
  <si>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011134001.R</t>
  </si>
  <si>
    <t>Rešerše archivních dat a terénní rekognoskace - zhodnocení a aktualizace důlně-geologických map, přehledu dobývacích metod a ovlivnění slojového kolektoru, shromáždění a interpretace dat stávajícího hydrogeologického monitoringu</t>
  </si>
  <si>
    <t>kpl</t>
  </si>
  <si>
    <t>4</t>
  </si>
  <si>
    <t>011134002.R</t>
  </si>
  <si>
    <t xml:space="preserve">Definování geometrie stařinového prostředí - digitalizace důlních map, sestavení koncepčního geologického modelu </t>
  </si>
  <si>
    <t>3</t>
  </si>
  <si>
    <t>011134003.R</t>
  </si>
  <si>
    <t>Hydrogeologické práce na vrtech - kontrola průchodnosti 18 vrtů akce Vodamin I a II</t>
  </si>
  <si>
    <t>6</t>
  </si>
  <si>
    <t>011134004.R</t>
  </si>
  <si>
    <t>Hydrogeologciké práce na vrtech - provedení hydrodynamické zkoušky na vybraném vrtu Vodamin II nebo II, opakované odběry 4 vzorků podzemních vod, analytika, vyhodnocení</t>
  </si>
  <si>
    <t>8</t>
  </si>
  <si>
    <t>011134005.R</t>
  </si>
  <si>
    <t>Hydrogeologický monitoring hladin důlních vod -18 vrtů Vodamin I a II - kvartálně po dobu 1 roku, 2-3 vrty kontinuálně dataloggery</t>
  </si>
  <si>
    <t>10</t>
  </si>
  <si>
    <t>011134006.R</t>
  </si>
  <si>
    <t>Hydrogeologický monitoring hladin podzemních a důlních vod hydrostratigrafických jednotek - 20 vrtů kvartálně po dobu 1 roku, 2-3 vrty kontinuálně dataloggery</t>
  </si>
  <si>
    <t>12</t>
  </si>
  <si>
    <t>7</t>
  </si>
  <si>
    <t>011134007.R</t>
  </si>
  <si>
    <t>Screening chemismu důlních vod - 18 vrtů Vodamin I a II - dynamický odběr, analytika, vyhodnocení</t>
  </si>
  <si>
    <t>14</t>
  </si>
  <si>
    <t>011134008.R</t>
  </si>
  <si>
    <t>Hodnocení režimu chemismu důlních vod stařinové zvodně - dynamické odběry kvartálně po dobu 1 roku na vybraných 3 vrtech Vodamin I nebo II, analytika, vyhodnocení</t>
  </si>
  <si>
    <t>16</t>
  </si>
  <si>
    <t>9</t>
  </si>
  <si>
    <t>011134009.R</t>
  </si>
  <si>
    <t>Screening chemismu vod hydrostratigrafických jednotek dle koncepčního modelu - 8 vzorků, analytika, vyhodnocení</t>
  </si>
  <si>
    <t>18</t>
  </si>
  <si>
    <t>011134010.R</t>
  </si>
  <si>
    <t>Hodnocení režimu chemismu podzemních a důlních vod hydrostratigrafických jednotek - 6 vzorkovaných objektů, kvartálně po dobu 1 roku, analytika, vyhodnocení</t>
  </si>
  <si>
    <t>20</t>
  </si>
  <si>
    <t>11</t>
  </si>
  <si>
    <t>011134011.R</t>
  </si>
  <si>
    <t>Stanovení izotopů kyslíku, vodíku, uhlíku a síry  - 3 vzorky, stanovení izotopů kyslíku a vodíku ve srážkové vodě - 1 vzorek</t>
  </si>
  <si>
    <t>22</t>
  </si>
  <si>
    <t>011134012.R</t>
  </si>
  <si>
    <t>Interpretace hydrochemického monitoringu podzemních a důlních vod, interpretace zdrojových vod přitékajících do důlních prostor, výpočty směsí vod</t>
  </si>
  <si>
    <t>24</t>
  </si>
  <si>
    <t>13</t>
  </si>
  <si>
    <t>011134013.R</t>
  </si>
  <si>
    <t>Sestavení hydrogeochemických modelů - určení hydrogeochemických procesů v interakci s hornicky narušeným prostředím</t>
  </si>
  <si>
    <t>26</t>
  </si>
  <si>
    <t>011134014.R</t>
  </si>
  <si>
    <t>Sestavení numerického modelu proudění podzemních a důlních vod v prostoru centrální stařinové zvodně - simulace nástupu hladin (režim neustáleného proudění)</t>
  </si>
  <si>
    <t>1024</t>
  </si>
  <si>
    <t>-197483649</t>
  </si>
  <si>
    <t>011134015.R</t>
  </si>
  <si>
    <t>Prognóza stavu hladin důlních vod po vyznění hydraulických změn za stavu udržovaného čerpání na MR1</t>
  </si>
  <si>
    <t>-228389579</t>
  </si>
  <si>
    <t>011134016.R</t>
  </si>
  <si>
    <t>Závěrečné zhodnocení geohazardů souvisejících se změnou hydrogeologického režimu podzemních a důlních vod v důsledku ukončení čerpání na jámě Centrum při udržovaném čerpání na MR1, koncepční návrh prací na zpřesnění predikcí</t>
  </si>
  <si>
    <t>-268379770</t>
  </si>
  <si>
    <t>17</t>
  </si>
  <si>
    <t>011134017.R</t>
  </si>
  <si>
    <t>Koordinace projektu, administrativa, cestovné</t>
  </si>
  <si>
    <t>-1539520621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</si>
</sst>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22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02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9"/>
      <c r="AQ5" s="19"/>
      <c r="AR5" s="17"/>
      <c r="BE5" s="199" t="s">
        <v>15</v>
      </c>
      <c r="BS5" s="14" t="s">
        <v>6</v>
      </c>
    </row>
    <row r="6" spans="1:74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04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9"/>
      <c r="AQ6" s="19"/>
      <c r="AR6" s="17"/>
      <c r="BE6" s="200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00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00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0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00"/>
      <c r="BS10" s="14" t="s">
        <v>6</v>
      </c>
    </row>
    <row r="11" spans="1:74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00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0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00"/>
      <c r="BS13" s="14" t="s">
        <v>6</v>
      </c>
    </row>
    <row r="14" spans="1:74" ht="13.2">
      <c r="B14" s="18"/>
      <c r="C14" s="19"/>
      <c r="D14" s="19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00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0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00"/>
      <c r="BS16" s="14" t="s">
        <v>4</v>
      </c>
    </row>
    <row r="17" spans="1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00"/>
      <c r="BS17" s="14" t="s">
        <v>30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0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00"/>
      <c r="BS19" s="14" t="s">
        <v>6</v>
      </c>
    </row>
    <row r="20" spans="1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00"/>
      <c r="BS20" s="14" t="s">
        <v>4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0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0"/>
    </row>
    <row r="23" spans="1:71" s="1" customFormat="1" ht="16.5" customHeight="1">
      <c r="B23" s="18"/>
      <c r="C23" s="19"/>
      <c r="D23" s="19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19"/>
      <c r="AP23" s="19"/>
      <c r="AQ23" s="19"/>
      <c r="AR23" s="17"/>
      <c r="BE23" s="200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0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0"/>
    </row>
    <row r="26" spans="1:71" s="2" customFormat="1" ht="25.9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8">
        <f>ROUND(AG94,2)</f>
        <v>0</v>
      </c>
      <c r="AL26" s="209"/>
      <c r="AM26" s="209"/>
      <c r="AN26" s="209"/>
      <c r="AO26" s="209"/>
      <c r="AP26" s="33"/>
      <c r="AQ26" s="33"/>
      <c r="AR26" s="36"/>
      <c r="BE26" s="200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0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0" t="s">
        <v>34</v>
      </c>
      <c r="M28" s="210"/>
      <c r="N28" s="210"/>
      <c r="O28" s="210"/>
      <c r="P28" s="210"/>
      <c r="Q28" s="33"/>
      <c r="R28" s="33"/>
      <c r="S28" s="33"/>
      <c r="T28" s="33"/>
      <c r="U28" s="33"/>
      <c r="V28" s="33"/>
      <c r="W28" s="210" t="s">
        <v>35</v>
      </c>
      <c r="X28" s="210"/>
      <c r="Y28" s="210"/>
      <c r="Z28" s="210"/>
      <c r="AA28" s="210"/>
      <c r="AB28" s="210"/>
      <c r="AC28" s="210"/>
      <c r="AD28" s="210"/>
      <c r="AE28" s="210"/>
      <c r="AF28" s="33"/>
      <c r="AG28" s="33"/>
      <c r="AH28" s="33"/>
      <c r="AI28" s="33"/>
      <c r="AJ28" s="33"/>
      <c r="AK28" s="210" t="s">
        <v>36</v>
      </c>
      <c r="AL28" s="210"/>
      <c r="AM28" s="210"/>
      <c r="AN28" s="210"/>
      <c r="AO28" s="210"/>
      <c r="AP28" s="33"/>
      <c r="AQ28" s="33"/>
      <c r="AR28" s="36"/>
      <c r="BE28" s="200"/>
    </row>
    <row r="29" spans="1:71" s="3" customFormat="1" ht="14.4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13">
        <v>0.21</v>
      </c>
      <c r="M29" s="212"/>
      <c r="N29" s="212"/>
      <c r="O29" s="212"/>
      <c r="P29" s="212"/>
      <c r="Q29" s="38"/>
      <c r="R29" s="38"/>
      <c r="S29" s="38"/>
      <c r="T29" s="38"/>
      <c r="U29" s="38"/>
      <c r="V29" s="38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8"/>
      <c r="AG29" s="38"/>
      <c r="AH29" s="38"/>
      <c r="AI29" s="38"/>
      <c r="AJ29" s="38"/>
      <c r="AK29" s="211">
        <f>ROUND(AV94, 2)</f>
        <v>0</v>
      </c>
      <c r="AL29" s="212"/>
      <c r="AM29" s="212"/>
      <c r="AN29" s="212"/>
      <c r="AO29" s="212"/>
      <c r="AP29" s="38"/>
      <c r="AQ29" s="38"/>
      <c r="AR29" s="39"/>
      <c r="BE29" s="201"/>
    </row>
    <row r="30" spans="1:71" s="3" customFormat="1" ht="14.4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13">
        <v>0.15</v>
      </c>
      <c r="M30" s="212"/>
      <c r="N30" s="212"/>
      <c r="O30" s="212"/>
      <c r="P30" s="212"/>
      <c r="Q30" s="38"/>
      <c r="R30" s="38"/>
      <c r="S30" s="38"/>
      <c r="T30" s="38"/>
      <c r="U30" s="38"/>
      <c r="V30" s="38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F30" s="38"/>
      <c r="AG30" s="38"/>
      <c r="AH30" s="38"/>
      <c r="AI30" s="38"/>
      <c r="AJ30" s="38"/>
      <c r="AK30" s="211">
        <f>ROUND(AW94, 2)</f>
        <v>0</v>
      </c>
      <c r="AL30" s="212"/>
      <c r="AM30" s="212"/>
      <c r="AN30" s="212"/>
      <c r="AO30" s="212"/>
      <c r="AP30" s="38"/>
      <c r="AQ30" s="38"/>
      <c r="AR30" s="39"/>
      <c r="BE30" s="201"/>
    </row>
    <row r="31" spans="1:71" s="3" customFormat="1" ht="14.4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13">
        <v>0.21</v>
      </c>
      <c r="M31" s="212"/>
      <c r="N31" s="212"/>
      <c r="O31" s="212"/>
      <c r="P31" s="212"/>
      <c r="Q31" s="38"/>
      <c r="R31" s="38"/>
      <c r="S31" s="38"/>
      <c r="T31" s="38"/>
      <c r="U31" s="38"/>
      <c r="V31" s="38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F31" s="38"/>
      <c r="AG31" s="38"/>
      <c r="AH31" s="38"/>
      <c r="AI31" s="38"/>
      <c r="AJ31" s="38"/>
      <c r="AK31" s="211">
        <v>0</v>
      </c>
      <c r="AL31" s="212"/>
      <c r="AM31" s="212"/>
      <c r="AN31" s="212"/>
      <c r="AO31" s="212"/>
      <c r="AP31" s="38"/>
      <c r="AQ31" s="38"/>
      <c r="AR31" s="39"/>
      <c r="BE31" s="201"/>
    </row>
    <row r="32" spans="1:71" s="3" customFormat="1" ht="14.4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13">
        <v>0.15</v>
      </c>
      <c r="M32" s="212"/>
      <c r="N32" s="212"/>
      <c r="O32" s="212"/>
      <c r="P32" s="212"/>
      <c r="Q32" s="38"/>
      <c r="R32" s="38"/>
      <c r="S32" s="38"/>
      <c r="T32" s="38"/>
      <c r="U32" s="38"/>
      <c r="V32" s="38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F32" s="38"/>
      <c r="AG32" s="38"/>
      <c r="AH32" s="38"/>
      <c r="AI32" s="38"/>
      <c r="AJ32" s="38"/>
      <c r="AK32" s="211">
        <v>0</v>
      </c>
      <c r="AL32" s="212"/>
      <c r="AM32" s="212"/>
      <c r="AN32" s="212"/>
      <c r="AO32" s="212"/>
      <c r="AP32" s="38"/>
      <c r="AQ32" s="38"/>
      <c r="AR32" s="39"/>
      <c r="BE32" s="201"/>
    </row>
    <row r="33" spans="1:57" s="3" customFormat="1" ht="14.4" hidden="1" customHeight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13">
        <v>0</v>
      </c>
      <c r="M33" s="212"/>
      <c r="N33" s="212"/>
      <c r="O33" s="212"/>
      <c r="P33" s="212"/>
      <c r="Q33" s="38"/>
      <c r="R33" s="38"/>
      <c r="S33" s="38"/>
      <c r="T33" s="38"/>
      <c r="U33" s="38"/>
      <c r="V33" s="38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8"/>
      <c r="AG33" s="38"/>
      <c r="AH33" s="38"/>
      <c r="AI33" s="38"/>
      <c r="AJ33" s="38"/>
      <c r="AK33" s="211">
        <v>0</v>
      </c>
      <c r="AL33" s="212"/>
      <c r="AM33" s="212"/>
      <c r="AN33" s="212"/>
      <c r="AO33" s="212"/>
      <c r="AP33" s="38"/>
      <c r="AQ33" s="38"/>
      <c r="AR33" s="39"/>
      <c r="BE33" s="201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0"/>
    </row>
    <row r="35" spans="1:57" s="2" customFormat="1" ht="25.95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14" t="s">
        <v>45</v>
      </c>
      <c r="Y35" s="215"/>
      <c r="Z35" s="215"/>
      <c r="AA35" s="215"/>
      <c r="AB35" s="215"/>
      <c r="AC35" s="42"/>
      <c r="AD35" s="42"/>
      <c r="AE35" s="42"/>
      <c r="AF35" s="42"/>
      <c r="AG35" s="42"/>
      <c r="AH35" s="42"/>
      <c r="AI35" s="42"/>
      <c r="AJ35" s="42"/>
      <c r="AK35" s="216">
        <f>SUM(AK26:AK33)</f>
        <v>0</v>
      </c>
      <c r="AL35" s="215"/>
      <c r="AM35" s="215"/>
      <c r="AN35" s="215"/>
      <c r="AO35" s="217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0.199999999999999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A913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8" t="str">
        <f>K6</f>
        <v>Využití důlních vod jako ochrana stavu vodních toků podzemních i povrchových - Studie proveditelnosti-monitoring- SHP...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60"/>
      <c r="AQ85" s="60"/>
      <c r="AR85" s="61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0" t="str">
        <f>IF(AN8= "","",AN8)</f>
        <v>27. 7. 2021</v>
      </c>
      <c r="AN87" s="220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21" t="str">
        <f>IF(E17="","",E17)</f>
        <v xml:space="preserve"> </v>
      </c>
      <c r="AN89" s="222"/>
      <c r="AO89" s="222"/>
      <c r="AP89" s="222"/>
      <c r="AQ89" s="33"/>
      <c r="AR89" s="36"/>
      <c r="AS89" s="223" t="s">
        <v>53</v>
      </c>
      <c r="AT89" s="22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21" t="str">
        <f>IF(E20="","",E20)</f>
        <v xml:space="preserve"> </v>
      </c>
      <c r="AN90" s="222"/>
      <c r="AO90" s="222"/>
      <c r="AP90" s="222"/>
      <c r="AQ90" s="33"/>
      <c r="AR90" s="36"/>
      <c r="AS90" s="225"/>
      <c r="AT90" s="22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7"/>
      <c r="AT91" s="22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29" t="s">
        <v>54</v>
      </c>
      <c r="D92" s="230"/>
      <c r="E92" s="230"/>
      <c r="F92" s="230"/>
      <c r="G92" s="230"/>
      <c r="H92" s="70"/>
      <c r="I92" s="231" t="s">
        <v>55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56</v>
      </c>
      <c r="AH92" s="230"/>
      <c r="AI92" s="230"/>
      <c r="AJ92" s="230"/>
      <c r="AK92" s="230"/>
      <c r="AL92" s="230"/>
      <c r="AM92" s="230"/>
      <c r="AN92" s="231" t="s">
        <v>57</v>
      </c>
      <c r="AO92" s="230"/>
      <c r="AP92" s="233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91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7">
        <f>ROUND(AG95,2)</f>
        <v>0</v>
      </c>
      <c r="AH94" s="237"/>
      <c r="AI94" s="237"/>
      <c r="AJ94" s="237"/>
      <c r="AK94" s="237"/>
      <c r="AL94" s="237"/>
      <c r="AM94" s="237"/>
      <c r="AN94" s="238">
        <f>SUM(AG94,AT94)</f>
        <v>0</v>
      </c>
      <c r="AO94" s="238"/>
      <c r="AP94" s="23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36" t="s">
        <v>78</v>
      </c>
      <c r="E95" s="236"/>
      <c r="F95" s="236"/>
      <c r="G95" s="236"/>
      <c r="H95" s="236"/>
      <c r="I95" s="93"/>
      <c r="J95" s="236" t="s">
        <v>79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'001 - SHP'!J30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94" t="s">
        <v>80</v>
      </c>
      <c r="AR95" s="95"/>
      <c r="AS95" s="96">
        <v>0</v>
      </c>
      <c r="AT95" s="97">
        <f>ROUND(SUM(AV95:AW95),2)</f>
        <v>0</v>
      </c>
      <c r="AU95" s="98">
        <f>'001 - SHP'!P118</f>
        <v>0</v>
      </c>
      <c r="AV95" s="97">
        <f>'001 - SHP'!J33</f>
        <v>0</v>
      </c>
      <c r="AW95" s="97">
        <f>'001 - SHP'!J34</f>
        <v>0</v>
      </c>
      <c r="AX95" s="97">
        <f>'001 - SHP'!J35</f>
        <v>0</v>
      </c>
      <c r="AY95" s="97">
        <f>'001 - SHP'!J36</f>
        <v>0</v>
      </c>
      <c r="AZ95" s="97">
        <f>'001 - SHP'!F33</f>
        <v>0</v>
      </c>
      <c r="BA95" s="97">
        <f>'001 - SHP'!F34</f>
        <v>0</v>
      </c>
      <c r="BB95" s="97">
        <f>'001 - SHP'!F35</f>
        <v>0</v>
      </c>
      <c r="BC95" s="97">
        <f>'001 - SHP'!F36</f>
        <v>0</v>
      </c>
      <c r="BD95" s="99">
        <f>'001 - SHP'!F37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YZ75aOvqFWRqcxazTDxqa2UzwaNTCBzGhz0UOlPEEwidhVgCPXzxLS2culL4uVz//QiXU4mv+1+zlM+6Rn3GnA==" saltValue="/hGbibhL0C8/yBRZXS3ut9MxcRTuw4/zpqPQiqUXxFxjZyH3+p+DtxXjrsYHMKMyRU2o6ejiA8tqGA23eezgV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SHP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topLeftCell="A116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4" t="s">
        <v>82</v>
      </c>
    </row>
    <row r="3" spans="1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83</v>
      </c>
    </row>
    <row r="4" spans="1:46" s="1" customFormat="1" ht="24.9" customHeight="1">
      <c r="B4" s="17"/>
      <c r="D4" s="103" t="s">
        <v>84</v>
      </c>
      <c r="L4" s="17"/>
      <c r="M4" s="104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5" t="s">
        <v>16</v>
      </c>
      <c r="L6" s="17"/>
    </row>
    <row r="7" spans="1:46" s="1" customFormat="1" ht="26.25" customHeight="1">
      <c r="B7" s="17"/>
      <c r="E7" s="240" t="str">
        <f>'Rekapitulace stavby'!K6</f>
        <v>Využití důlních vod jako ochrana stavu vodních toků podzemních i povrchových - Studie proveditelnosti-monitoring- SHP...</v>
      </c>
      <c r="F7" s="241"/>
      <c r="G7" s="241"/>
      <c r="H7" s="241"/>
      <c r="L7" s="17"/>
    </row>
    <row r="8" spans="1:46" s="2" customFormat="1" ht="12" customHeight="1">
      <c r="A8" s="31"/>
      <c r="B8" s="36"/>
      <c r="C8" s="31"/>
      <c r="D8" s="105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42" t="s">
        <v>86</v>
      </c>
      <c r="F9" s="243"/>
      <c r="G9" s="243"/>
      <c r="H9" s="24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5" t="s">
        <v>18</v>
      </c>
      <c r="E11" s="31"/>
      <c r="F11" s="106" t="s">
        <v>1</v>
      </c>
      <c r="G11" s="31"/>
      <c r="H11" s="31"/>
      <c r="I11" s="105" t="s">
        <v>19</v>
      </c>
      <c r="J11" s="106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5" t="s">
        <v>20</v>
      </c>
      <c r="E12" s="31"/>
      <c r="F12" s="106" t="s">
        <v>21</v>
      </c>
      <c r="G12" s="31"/>
      <c r="H12" s="31"/>
      <c r="I12" s="105" t="s">
        <v>22</v>
      </c>
      <c r="J12" s="107" t="str">
        <f>'Rekapitulace stavby'!AN8</f>
        <v>27. 7. 2021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5" t="s">
        <v>24</v>
      </c>
      <c r="E14" s="31"/>
      <c r="F14" s="31"/>
      <c r="G14" s="31"/>
      <c r="H14" s="31"/>
      <c r="I14" s="105" t="s">
        <v>25</v>
      </c>
      <c r="J14" s="106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6" t="str">
        <f>IF('Rekapitulace stavby'!E11="","",'Rekapitulace stavby'!E11)</f>
        <v xml:space="preserve"> </v>
      </c>
      <c r="F15" s="31"/>
      <c r="G15" s="31"/>
      <c r="H15" s="31"/>
      <c r="I15" s="105" t="s">
        <v>26</v>
      </c>
      <c r="J15" s="106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5" t="s">
        <v>27</v>
      </c>
      <c r="E17" s="31"/>
      <c r="F17" s="31"/>
      <c r="G17" s="31"/>
      <c r="H17" s="31"/>
      <c r="I17" s="105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44" t="str">
        <f>'Rekapitulace stavby'!E14</f>
        <v>Vyplň údaj</v>
      </c>
      <c r="F18" s="245"/>
      <c r="G18" s="245"/>
      <c r="H18" s="245"/>
      <c r="I18" s="105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5" t="s">
        <v>29</v>
      </c>
      <c r="E20" s="31"/>
      <c r="F20" s="31"/>
      <c r="G20" s="31"/>
      <c r="H20" s="31"/>
      <c r="I20" s="105" t="s">
        <v>25</v>
      </c>
      <c r="J20" s="106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6" t="str">
        <f>IF('Rekapitulace stavby'!E17="","",'Rekapitulace stavby'!E17)</f>
        <v xml:space="preserve"> </v>
      </c>
      <c r="F21" s="31"/>
      <c r="G21" s="31"/>
      <c r="H21" s="31"/>
      <c r="I21" s="105" t="s">
        <v>26</v>
      </c>
      <c r="J21" s="106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5" t="s">
        <v>31</v>
      </c>
      <c r="E23" s="31"/>
      <c r="F23" s="31"/>
      <c r="G23" s="31"/>
      <c r="H23" s="31"/>
      <c r="I23" s="105" t="s">
        <v>25</v>
      </c>
      <c r="J23" s="106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6" t="str">
        <f>IF('Rekapitulace stavby'!E20="","",'Rekapitulace stavby'!E20)</f>
        <v xml:space="preserve"> </v>
      </c>
      <c r="F24" s="31"/>
      <c r="G24" s="31"/>
      <c r="H24" s="31"/>
      <c r="I24" s="105" t="s">
        <v>26</v>
      </c>
      <c r="J24" s="106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5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8"/>
      <c r="B27" s="109"/>
      <c r="C27" s="108"/>
      <c r="D27" s="108"/>
      <c r="E27" s="246" t="s">
        <v>1</v>
      </c>
      <c r="F27" s="246"/>
      <c r="G27" s="246"/>
      <c r="H27" s="24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33</v>
      </c>
      <c r="E30" s="31"/>
      <c r="F30" s="31"/>
      <c r="G30" s="31"/>
      <c r="H30" s="31"/>
      <c r="I30" s="31"/>
      <c r="J30" s="113">
        <f>ROUND(J118,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1"/>
      <c r="E31" s="111"/>
      <c r="F31" s="111"/>
      <c r="G31" s="111"/>
      <c r="H31" s="111"/>
      <c r="I31" s="111"/>
      <c r="J31" s="111"/>
      <c r="K31" s="11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4" t="s">
        <v>35</v>
      </c>
      <c r="G32" s="31"/>
      <c r="H32" s="31"/>
      <c r="I32" s="114" t="s">
        <v>34</v>
      </c>
      <c r="J32" s="114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5" t="s">
        <v>37</v>
      </c>
      <c r="E33" s="105" t="s">
        <v>38</v>
      </c>
      <c r="F33" s="116">
        <f>ROUND((SUM(BE118:BE137)),  2)</f>
        <v>0</v>
      </c>
      <c r="G33" s="31"/>
      <c r="H33" s="31"/>
      <c r="I33" s="117">
        <v>0.21</v>
      </c>
      <c r="J33" s="116">
        <f>ROUND(((SUM(BE118:BE137))*I33),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5" t="s">
        <v>39</v>
      </c>
      <c r="F34" s="116">
        <f>ROUND((SUM(BF118:BF137)),  2)</f>
        <v>0</v>
      </c>
      <c r="G34" s="31"/>
      <c r="H34" s="31"/>
      <c r="I34" s="117">
        <v>0.15</v>
      </c>
      <c r="J34" s="116">
        <f>ROUND(((SUM(BF118:BF137))*I34),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5" t="s">
        <v>40</v>
      </c>
      <c r="F35" s="116">
        <f>ROUND((SUM(BG118:BG137)),  2)</f>
        <v>0</v>
      </c>
      <c r="G35" s="31"/>
      <c r="H35" s="31"/>
      <c r="I35" s="117">
        <v>0.21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5" t="s">
        <v>41</v>
      </c>
      <c r="F36" s="116">
        <f>ROUND((SUM(BH118:BH137)),  2)</f>
        <v>0</v>
      </c>
      <c r="G36" s="31"/>
      <c r="H36" s="31"/>
      <c r="I36" s="117">
        <v>0.15</v>
      </c>
      <c r="J36" s="116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5" t="s">
        <v>42</v>
      </c>
      <c r="F37" s="116">
        <f>ROUND((SUM(BI118:BI137)),  2)</f>
        <v>0</v>
      </c>
      <c r="G37" s="31"/>
      <c r="H37" s="31"/>
      <c r="I37" s="117">
        <v>0</v>
      </c>
      <c r="J37" s="11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8"/>
      <c r="D39" s="119" t="s">
        <v>43</v>
      </c>
      <c r="E39" s="120"/>
      <c r="F39" s="120"/>
      <c r="G39" s="121" t="s">
        <v>44</v>
      </c>
      <c r="H39" s="122" t="s">
        <v>45</v>
      </c>
      <c r="I39" s="120"/>
      <c r="J39" s="123">
        <f>SUM(J30:J37)</f>
        <v>0</v>
      </c>
      <c r="K39" s="124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5" t="s">
        <v>46</v>
      </c>
      <c r="E50" s="126"/>
      <c r="F50" s="126"/>
      <c r="G50" s="125" t="s">
        <v>47</v>
      </c>
      <c r="H50" s="126"/>
      <c r="I50" s="126"/>
      <c r="J50" s="126"/>
      <c r="K50" s="126"/>
      <c r="L50" s="48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31"/>
      <c r="B61" s="36"/>
      <c r="C61" s="31"/>
      <c r="D61" s="127" t="s">
        <v>48</v>
      </c>
      <c r="E61" s="128"/>
      <c r="F61" s="129" t="s">
        <v>49</v>
      </c>
      <c r="G61" s="127" t="s">
        <v>48</v>
      </c>
      <c r="H61" s="128"/>
      <c r="I61" s="128"/>
      <c r="J61" s="130" t="s">
        <v>49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31"/>
      <c r="B65" s="36"/>
      <c r="C65" s="31"/>
      <c r="D65" s="125" t="s">
        <v>50</v>
      </c>
      <c r="E65" s="131"/>
      <c r="F65" s="131"/>
      <c r="G65" s="125" t="s">
        <v>51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31"/>
      <c r="B76" s="36"/>
      <c r="C76" s="31"/>
      <c r="D76" s="127" t="s">
        <v>48</v>
      </c>
      <c r="E76" s="128"/>
      <c r="F76" s="129" t="s">
        <v>49</v>
      </c>
      <c r="G76" s="127" t="s">
        <v>48</v>
      </c>
      <c r="H76" s="128"/>
      <c r="I76" s="128"/>
      <c r="J76" s="130" t="s">
        <v>49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47" t="str">
        <f>E7</f>
        <v>Využití důlních vod jako ochrana stavu vodních toků podzemních i povrchových - Studie proveditelnosti-monitoring- SHP...</v>
      </c>
      <c r="F85" s="248"/>
      <c r="G85" s="248"/>
      <c r="H85" s="24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18" t="str">
        <f>E9</f>
        <v>001 - SHP</v>
      </c>
      <c r="F87" s="249"/>
      <c r="G87" s="249"/>
      <c r="H87" s="24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27. 7. 2021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36" t="s">
        <v>88</v>
      </c>
      <c r="D94" s="137"/>
      <c r="E94" s="137"/>
      <c r="F94" s="137"/>
      <c r="G94" s="137"/>
      <c r="H94" s="137"/>
      <c r="I94" s="137"/>
      <c r="J94" s="138" t="s">
        <v>89</v>
      </c>
      <c r="K94" s="137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39" t="s">
        <v>90</v>
      </c>
      <c r="D96" s="33"/>
      <c r="E96" s="33"/>
      <c r="F96" s="33"/>
      <c r="G96" s="33"/>
      <c r="H96" s="33"/>
      <c r="I96" s="33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91</v>
      </c>
    </row>
    <row r="97" spans="1:31" s="9" customFormat="1" ht="24.9" customHeight="1">
      <c r="B97" s="140"/>
      <c r="C97" s="141"/>
      <c r="D97" s="142" t="s">
        <v>92</v>
      </c>
      <c r="E97" s="143"/>
      <c r="F97" s="143"/>
      <c r="G97" s="143"/>
      <c r="H97" s="143"/>
      <c r="I97" s="143"/>
      <c r="J97" s="144">
        <f>J119</f>
        <v>0</v>
      </c>
      <c r="K97" s="141"/>
      <c r="L97" s="145"/>
    </row>
    <row r="98" spans="1:31" s="10" customFormat="1" ht="19.95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J120</f>
        <v>0</v>
      </c>
      <c r="K98" s="147"/>
      <c r="L98" s="151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" customHeight="1">
      <c r="A105" s="31"/>
      <c r="B105" s="32"/>
      <c r="C105" s="20" t="s">
        <v>94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6.25" customHeight="1">
      <c r="A108" s="31"/>
      <c r="B108" s="32"/>
      <c r="C108" s="33"/>
      <c r="D108" s="33"/>
      <c r="E108" s="247" t="str">
        <f>E7</f>
        <v>Využití důlních vod jako ochrana stavu vodních toků podzemních i povrchových - Studie proveditelnosti-monitoring- SHP...</v>
      </c>
      <c r="F108" s="248"/>
      <c r="G108" s="248"/>
      <c r="H108" s="248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85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18" t="str">
        <f>E9</f>
        <v>001 - SHP</v>
      </c>
      <c r="F110" s="249"/>
      <c r="G110" s="249"/>
      <c r="H110" s="249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 xml:space="preserve"> </v>
      </c>
      <c r="G112" s="33"/>
      <c r="H112" s="33"/>
      <c r="I112" s="26" t="s">
        <v>22</v>
      </c>
      <c r="J112" s="63" t="str">
        <f>IF(J12="","",J12)</f>
        <v>27. 7. 2021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15" customHeight="1">
      <c r="A114" s="31"/>
      <c r="B114" s="32"/>
      <c r="C114" s="26" t="s">
        <v>24</v>
      </c>
      <c r="D114" s="33"/>
      <c r="E114" s="33"/>
      <c r="F114" s="24" t="str">
        <f>E15</f>
        <v xml:space="preserve"> </v>
      </c>
      <c r="G114" s="33"/>
      <c r="H114" s="33"/>
      <c r="I114" s="26" t="s">
        <v>29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15" customHeight="1">
      <c r="A115" s="31"/>
      <c r="B115" s="32"/>
      <c r="C115" s="26" t="s">
        <v>27</v>
      </c>
      <c r="D115" s="33"/>
      <c r="E115" s="33"/>
      <c r="F115" s="24" t="str">
        <f>IF(E18="","",E18)</f>
        <v>Vyplň údaj</v>
      </c>
      <c r="G115" s="33"/>
      <c r="H115" s="33"/>
      <c r="I115" s="26" t="s">
        <v>31</v>
      </c>
      <c r="J115" s="29" t="str">
        <f>E24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1" customFormat="1" ht="29.25" customHeight="1">
      <c r="A117" s="152"/>
      <c r="B117" s="153"/>
      <c r="C117" s="154" t="s">
        <v>95</v>
      </c>
      <c r="D117" s="155" t="s">
        <v>58</v>
      </c>
      <c r="E117" s="155" t="s">
        <v>54</v>
      </c>
      <c r="F117" s="155" t="s">
        <v>55</v>
      </c>
      <c r="G117" s="155" t="s">
        <v>96</v>
      </c>
      <c r="H117" s="155" t="s">
        <v>97</v>
      </c>
      <c r="I117" s="155" t="s">
        <v>98</v>
      </c>
      <c r="J117" s="156" t="s">
        <v>89</v>
      </c>
      <c r="K117" s="157" t="s">
        <v>99</v>
      </c>
      <c r="L117" s="158"/>
      <c r="M117" s="72" t="s">
        <v>1</v>
      </c>
      <c r="N117" s="73" t="s">
        <v>37</v>
      </c>
      <c r="O117" s="73" t="s">
        <v>100</v>
      </c>
      <c r="P117" s="73" t="s">
        <v>101</v>
      </c>
      <c r="Q117" s="73" t="s">
        <v>102</v>
      </c>
      <c r="R117" s="73" t="s">
        <v>103</v>
      </c>
      <c r="S117" s="73" t="s">
        <v>104</v>
      </c>
      <c r="T117" s="74" t="s">
        <v>105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pans="1:65" s="2" customFormat="1" ht="22.8" customHeight="1">
      <c r="A118" s="31"/>
      <c r="B118" s="32"/>
      <c r="C118" s="79" t="s">
        <v>106</v>
      </c>
      <c r="D118" s="33"/>
      <c r="E118" s="33"/>
      <c r="F118" s="33"/>
      <c r="G118" s="33"/>
      <c r="H118" s="33"/>
      <c r="I118" s="33"/>
      <c r="J118" s="159">
        <f>BK118</f>
        <v>0</v>
      </c>
      <c r="K118" s="33"/>
      <c r="L118" s="36"/>
      <c r="M118" s="75"/>
      <c r="N118" s="160"/>
      <c r="O118" s="76"/>
      <c r="P118" s="161">
        <f>P119</f>
        <v>0</v>
      </c>
      <c r="Q118" s="76"/>
      <c r="R118" s="161">
        <f>R119</f>
        <v>0</v>
      </c>
      <c r="S118" s="76"/>
      <c r="T118" s="162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72</v>
      </c>
      <c r="AU118" s="14" t="s">
        <v>91</v>
      </c>
      <c r="BK118" s="163">
        <f>BK119</f>
        <v>0</v>
      </c>
    </row>
    <row r="119" spans="1:65" s="12" customFormat="1" ht="25.95" customHeight="1">
      <c r="B119" s="164"/>
      <c r="C119" s="165"/>
      <c r="D119" s="166" t="s">
        <v>72</v>
      </c>
      <c r="E119" s="167" t="s">
        <v>107</v>
      </c>
      <c r="F119" s="167" t="s">
        <v>108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P120</f>
        <v>0</v>
      </c>
      <c r="Q119" s="172"/>
      <c r="R119" s="173">
        <f>R120</f>
        <v>0</v>
      </c>
      <c r="S119" s="172"/>
      <c r="T119" s="174">
        <f>T120</f>
        <v>0</v>
      </c>
      <c r="AR119" s="175" t="s">
        <v>109</v>
      </c>
      <c r="AT119" s="176" t="s">
        <v>72</v>
      </c>
      <c r="AU119" s="176" t="s">
        <v>73</v>
      </c>
      <c r="AY119" s="175" t="s">
        <v>110</v>
      </c>
      <c r="BK119" s="177">
        <f>BK120</f>
        <v>0</v>
      </c>
    </row>
    <row r="120" spans="1:65" s="12" customFormat="1" ht="22.8" customHeight="1">
      <c r="B120" s="164"/>
      <c r="C120" s="165"/>
      <c r="D120" s="166" t="s">
        <v>72</v>
      </c>
      <c r="E120" s="178" t="s">
        <v>111</v>
      </c>
      <c r="F120" s="178" t="s">
        <v>112</v>
      </c>
      <c r="G120" s="165"/>
      <c r="H120" s="165"/>
      <c r="I120" s="168"/>
      <c r="J120" s="179">
        <f>BK120</f>
        <v>0</v>
      </c>
      <c r="K120" s="165"/>
      <c r="L120" s="170"/>
      <c r="M120" s="171"/>
      <c r="N120" s="172"/>
      <c r="O120" s="172"/>
      <c r="P120" s="173">
        <f>SUM(P121:P137)</f>
        <v>0</v>
      </c>
      <c r="Q120" s="172"/>
      <c r="R120" s="173">
        <f>SUM(R121:R137)</f>
        <v>0</v>
      </c>
      <c r="S120" s="172"/>
      <c r="T120" s="174">
        <f>SUM(T121:T137)</f>
        <v>0</v>
      </c>
      <c r="AR120" s="175" t="s">
        <v>109</v>
      </c>
      <c r="AT120" s="176" t="s">
        <v>72</v>
      </c>
      <c r="AU120" s="176" t="s">
        <v>81</v>
      </c>
      <c r="AY120" s="175" t="s">
        <v>110</v>
      </c>
      <c r="BK120" s="177">
        <f>SUM(BK121:BK137)</f>
        <v>0</v>
      </c>
    </row>
    <row r="121" spans="1:65" s="2" customFormat="1" ht="62.7" customHeight="1">
      <c r="A121" s="31"/>
      <c r="B121" s="32"/>
      <c r="C121" s="180" t="s">
        <v>81</v>
      </c>
      <c r="D121" s="180" t="s">
        <v>113</v>
      </c>
      <c r="E121" s="181" t="s">
        <v>114</v>
      </c>
      <c r="F121" s="182" t="s">
        <v>115</v>
      </c>
      <c r="G121" s="183" t="s">
        <v>116</v>
      </c>
      <c r="H121" s="184">
        <v>1</v>
      </c>
      <c r="I121" s="185"/>
      <c r="J121" s="186">
        <f t="shared" ref="J121:J137" si="0">ROUND(I121*H121,2)</f>
        <v>0</v>
      </c>
      <c r="K121" s="187"/>
      <c r="L121" s="36"/>
      <c r="M121" s="188" t="s">
        <v>1</v>
      </c>
      <c r="N121" s="189" t="s">
        <v>38</v>
      </c>
      <c r="O121" s="68"/>
      <c r="P121" s="190">
        <f t="shared" ref="P121:P137" si="1">O121*H121</f>
        <v>0</v>
      </c>
      <c r="Q121" s="190">
        <v>0</v>
      </c>
      <c r="R121" s="190">
        <f t="shared" ref="R121:R137" si="2">Q121*H121</f>
        <v>0</v>
      </c>
      <c r="S121" s="190">
        <v>0</v>
      </c>
      <c r="T121" s="191">
        <f t="shared" ref="T121:T137" si="3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2" t="s">
        <v>117</v>
      </c>
      <c r="AT121" s="192" t="s">
        <v>113</v>
      </c>
      <c r="AU121" s="192" t="s">
        <v>83</v>
      </c>
      <c r="AY121" s="14" t="s">
        <v>110</v>
      </c>
      <c r="BE121" s="193">
        <f t="shared" ref="BE121:BE137" si="4">IF(N121="základní",J121,0)</f>
        <v>0</v>
      </c>
      <c r="BF121" s="193">
        <f t="shared" ref="BF121:BF137" si="5">IF(N121="snížená",J121,0)</f>
        <v>0</v>
      </c>
      <c r="BG121" s="193">
        <f t="shared" ref="BG121:BG137" si="6">IF(N121="zákl. přenesená",J121,0)</f>
        <v>0</v>
      </c>
      <c r="BH121" s="193">
        <f t="shared" ref="BH121:BH137" si="7">IF(N121="sníž. přenesená",J121,0)</f>
        <v>0</v>
      </c>
      <c r="BI121" s="193">
        <f t="shared" ref="BI121:BI137" si="8">IF(N121="nulová",J121,0)</f>
        <v>0</v>
      </c>
      <c r="BJ121" s="14" t="s">
        <v>81</v>
      </c>
      <c r="BK121" s="193">
        <f t="shared" ref="BK121:BK137" si="9">ROUND(I121*H121,2)</f>
        <v>0</v>
      </c>
      <c r="BL121" s="14" t="s">
        <v>117</v>
      </c>
      <c r="BM121" s="192" t="s">
        <v>83</v>
      </c>
    </row>
    <row r="122" spans="1:65" s="2" customFormat="1" ht="37.799999999999997" customHeight="1">
      <c r="A122" s="31"/>
      <c r="B122" s="32"/>
      <c r="C122" s="180" t="s">
        <v>83</v>
      </c>
      <c r="D122" s="180" t="s">
        <v>113</v>
      </c>
      <c r="E122" s="181" t="s">
        <v>118</v>
      </c>
      <c r="F122" s="182" t="s">
        <v>119</v>
      </c>
      <c r="G122" s="183" t="s">
        <v>116</v>
      </c>
      <c r="H122" s="184">
        <v>1</v>
      </c>
      <c r="I122" s="185"/>
      <c r="J122" s="186">
        <f t="shared" si="0"/>
        <v>0</v>
      </c>
      <c r="K122" s="187"/>
      <c r="L122" s="36"/>
      <c r="M122" s="188" t="s">
        <v>1</v>
      </c>
      <c r="N122" s="189" t="s">
        <v>38</v>
      </c>
      <c r="O122" s="68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2" t="s">
        <v>117</v>
      </c>
      <c r="AT122" s="192" t="s">
        <v>113</v>
      </c>
      <c r="AU122" s="192" t="s">
        <v>83</v>
      </c>
      <c r="AY122" s="14" t="s">
        <v>110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4" t="s">
        <v>81</v>
      </c>
      <c r="BK122" s="193">
        <f t="shared" si="9"/>
        <v>0</v>
      </c>
      <c r="BL122" s="14" t="s">
        <v>117</v>
      </c>
      <c r="BM122" s="192" t="s">
        <v>117</v>
      </c>
    </row>
    <row r="123" spans="1:65" s="2" customFormat="1" ht="24.15" customHeight="1">
      <c r="A123" s="31"/>
      <c r="B123" s="32"/>
      <c r="C123" s="180" t="s">
        <v>120</v>
      </c>
      <c r="D123" s="180" t="s">
        <v>113</v>
      </c>
      <c r="E123" s="181" t="s">
        <v>121</v>
      </c>
      <c r="F123" s="182" t="s">
        <v>122</v>
      </c>
      <c r="G123" s="183" t="s">
        <v>116</v>
      </c>
      <c r="H123" s="184">
        <v>1</v>
      </c>
      <c r="I123" s="185"/>
      <c r="J123" s="186">
        <f t="shared" si="0"/>
        <v>0</v>
      </c>
      <c r="K123" s="187"/>
      <c r="L123" s="36"/>
      <c r="M123" s="188" t="s">
        <v>1</v>
      </c>
      <c r="N123" s="189" t="s">
        <v>38</v>
      </c>
      <c r="O123" s="68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2" t="s">
        <v>117</v>
      </c>
      <c r="AT123" s="192" t="s">
        <v>113</v>
      </c>
      <c r="AU123" s="192" t="s">
        <v>83</v>
      </c>
      <c r="AY123" s="14" t="s">
        <v>110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4" t="s">
        <v>81</v>
      </c>
      <c r="BK123" s="193">
        <f t="shared" si="9"/>
        <v>0</v>
      </c>
      <c r="BL123" s="14" t="s">
        <v>117</v>
      </c>
      <c r="BM123" s="192" t="s">
        <v>123</v>
      </c>
    </row>
    <row r="124" spans="1:65" s="2" customFormat="1" ht="49.05" customHeight="1">
      <c r="A124" s="31"/>
      <c r="B124" s="32"/>
      <c r="C124" s="180" t="s">
        <v>117</v>
      </c>
      <c r="D124" s="180" t="s">
        <v>113</v>
      </c>
      <c r="E124" s="181" t="s">
        <v>124</v>
      </c>
      <c r="F124" s="182" t="s">
        <v>125</v>
      </c>
      <c r="G124" s="183" t="s">
        <v>116</v>
      </c>
      <c r="H124" s="184">
        <v>1</v>
      </c>
      <c r="I124" s="185"/>
      <c r="J124" s="186">
        <f t="shared" si="0"/>
        <v>0</v>
      </c>
      <c r="K124" s="187"/>
      <c r="L124" s="36"/>
      <c r="M124" s="188" t="s">
        <v>1</v>
      </c>
      <c r="N124" s="189" t="s">
        <v>38</v>
      </c>
      <c r="O124" s="68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2" t="s">
        <v>117</v>
      </c>
      <c r="AT124" s="192" t="s">
        <v>113</v>
      </c>
      <c r="AU124" s="192" t="s">
        <v>83</v>
      </c>
      <c r="AY124" s="14" t="s">
        <v>110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4" t="s">
        <v>81</v>
      </c>
      <c r="BK124" s="193">
        <f t="shared" si="9"/>
        <v>0</v>
      </c>
      <c r="BL124" s="14" t="s">
        <v>117</v>
      </c>
      <c r="BM124" s="192" t="s">
        <v>126</v>
      </c>
    </row>
    <row r="125" spans="1:65" s="2" customFormat="1" ht="37.799999999999997" customHeight="1">
      <c r="A125" s="31"/>
      <c r="B125" s="32"/>
      <c r="C125" s="180" t="s">
        <v>109</v>
      </c>
      <c r="D125" s="180" t="s">
        <v>113</v>
      </c>
      <c r="E125" s="181" t="s">
        <v>127</v>
      </c>
      <c r="F125" s="182" t="s">
        <v>128</v>
      </c>
      <c r="G125" s="183" t="s">
        <v>116</v>
      </c>
      <c r="H125" s="184">
        <v>1</v>
      </c>
      <c r="I125" s="185"/>
      <c r="J125" s="186">
        <f t="shared" si="0"/>
        <v>0</v>
      </c>
      <c r="K125" s="187"/>
      <c r="L125" s="36"/>
      <c r="M125" s="188" t="s">
        <v>1</v>
      </c>
      <c r="N125" s="189" t="s">
        <v>38</v>
      </c>
      <c r="O125" s="68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117</v>
      </c>
      <c r="AT125" s="192" t="s">
        <v>113</v>
      </c>
      <c r="AU125" s="192" t="s">
        <v>83</v>
      </c>
      <c r="AY125" s="14" t="s">
        <v>110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4" t="s">
        <v>81</v>
      </c>
      <c r="BK125" s="193">
        <f t="shared" si="9"/>
        <v>0</v>
      </c>
      <c r="BL125" s="14" t="s">
        <v>117</v>
      </c>
      <c r="BM125" s="192" t="s">
        <v>129</v>
      </c>
    </row>
    <row r="126" spans="1:65" s="2" customFormat="1" ht="49.05" customHeight="1">
      <c r="A126" s="31"/>
      <c r="B126" s="32"/>
      <c r="C126" s="180" t="s">
        <v>123</v>
      </c>
      <c r="D126" s="180" t="s">
        <v>113</v>
      </c>
      <c r="E126" s="181" t="s">
        <v>130</v>
      </c>
      <c r="F126" s="182" t="s">
        <v>131</v>
      </c>
      <c r="G126" s="183" t="s">
        <v>116</v>
      </c>
      <c r="H126" s="184">
        <v>1</v>
      </c>
      <c r="I126" s="185"/>
      <c r="J126" s="186">
        <f t="shared" si="0"/>
        <v>0</v>
      </c>
      <c r="K126" s="187"/>
      <c r="L126" s="36"/>
      <c r="M126" s="188" t="s">
        <v>1</v>
      </c>
      <c r="N126" s="189" t="s">
        <v>38</v>
      </c>
      <c r="O126" s="68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2" t="s">
        <v>117</v>
      </c>
      <c r="AT126" s="192" t="s">
        <v>113</v>
      </c>
      <c r="AU126" s="192" t="s">
        <v>83</v>
      </c>
      <c r="AY126" s="14" t="s">
        <v>110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4" t="s">
        <v>81</v>
      </c>
      <c r="BK126" s="193">
        <f t="shared" si="9"/>
        <v>0</v>
      </c>
      <c r="BL126" s="14" t="s">
        <v>117</v>
      </c>
      <c r="BM126" s="192" t="s">
        <v>132</v>
      </c>
    </row>
    <row r="127" spans="1:65" s="2" customFormat="1" ht="33" customHeight="1">
      <c r="A127" s="31"/>
      <c r="B127" s="32"/>
      <c r="C127" s="180" t="s">
        <v>133</v>
      </c>
      <c r="D127" s="180" t="s">
        <v>113</v>
      </c>
      <c r="E127" s="181" t="s">
        <v>134</v>
      </c>
      <c r="F127" s="182" t="s">
        <v>135</v>
      </c>
      <c r="G127" s="183" t="s">
        <v>116</v>
      </c>
      <c r="H127" s="184">
        <v>1</v>
      </c>
      <c r="I127" s="185"/>
      <c r="J127" s="186">
        <f t="shared" si="0"/>
        <v>0</v>
      </c>
      <c r="K127" s="187"/>
      <c r="L127" s="36"/>
      <c r="M127" s="188" t="s">
        <v>1</v>
      </c>
      <c r="N127" s="189" t="s">
        <v>38</v>
      </c>
      <c r="O127" s="68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117</v>
      </c>
      <c r="AT127" s="192" t="s">
        <v>113</v>
      </c>
      <c r="AU127" s="192" t="s">
        <v>83</v>
      </c>
      <c r="AY127" s="14" t="s">
        <v>110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4" t="s">
        <v>81</v>
      </c>
      <c r="BK127" s="193">
        <f t="shared" si="9"/>
        <v>0</v>
      </c>
      <c r="BL127" s="14" t="s">
        <v>117</v>
      </c>
      <c r="BM127" s="192" t="s">
        <v>136</v>
      </c>
    </row>
    <row r="128" spans="1:65" s="2" customFormat="1" ht="49.05" customHeight="1">
      <c r="A128" s="31"/>
      <c r="B128" s="32"/>
      <c r="C128" s="180" t="s">
        <v>126</v>
      </c>
      <c r="D128" s="180" t="s">
        <v>113</v>
      </c>
      <c r="E128" s="181" t="s">
        <v>137</v>
      </c>
      <c r="F128" s="182" t="s">
        <v>138</v>
      </c>
      <c r="G128" s="183" t="s">
        <v>116</v>
      </c>
      <c r="H128" s="184">
        <v>1</v>
      </c>
      <c r="I128" s="185"/>
      <c r="J128" s="186">
        <f t="shared" si="0"/>
        <v>0</v>
      </c>
      <c r="K128" s="187"/>
      <c r="L128" s="36"/>
      <c r="M128" s="188" t="s">
        <v>1</v>
      </c>
      <c r="N128" s="189" t="s">
        <v>38</v>
      </c>
      <c r="O128" s="68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2" t="s">
        <v>117</v>
      </c>
      <c r="AT128" s="192" t="s">
        <v>113</v>
      </c>
      <c r="AU128" s="192" t="s">
        <v>83</v>
      </c>
      <c r="AY128" s="14" t="s">
        <v>110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4" t="s">
        <v>81</v>
      </c>
      <c r="BK128" s="193">
        <f t="shared" si="9"/>
        <v>0</v>
      </c>
      <c r="BL128" s="14" t="s">
        <v>117</v>
      </c>
      <c r="BM128" s="192" t="s">
        <v>139</v>
      </c>
    </row>
    <row r="129" spans="1:65" s="2" customFormat="1" ht="37.799999999999997" customHeight="1">
      <c r="A129" s="31"/>
      <c r="B129" s="32"/>
      <c r="C129" s="180" t="s">
        <v>140</v>
      </c>
      <c r="D129" s="180" t="s">
        <v>113</v>
      </c>
      <c r="E129" s="181" t="s">
        <v>141</v>
      </c>
      <c r="F129" s="182" t="s">
        <v>142</v>
      </c>
      <c r="G129" s="183" t="s">
        <v>116</v>
      </c>
      <c r="H129" s="184">
        <v>1</v>
      </c>
      <c r="I129" s="185"/>
      <c r="J129" s="186">
        <f t="shared" si="0"/>
        <v>0</v>
      </c>
      <c r="K129" s="187"/>
      <c r="L129" s="36"/>
      <c r="M129" s="188" t="s">
        <v>1</v>
      </c>
      <c r="N129" s="189" t="s">
        <v>38</v>
      </c>
      <c r="O129" s="68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117</v>
      </c>
      <c r="AT129" s="192" t="s">
        <v>113</v>
      </c>
      <c r="AU129" s="192" t="s">
        <v>83</v>
      </c>
      <c r="AY129" s="14" t="s">
        <v>110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4" t="s">
        <v>81</v>
      </c>
      <c r="BK129" s="193">
        <f t="shared" si="9"/>
        <v>0</v>
      </c>
      <c r="BL129" s="14" t="s">
        <v>117</v>
      </c>
      <c r="BM129" s="192" t="s">
        <v>143</v>
      </c>
    </row>
    <row r="130" spans="1:65" s="2" customFormat="1" ht="49.05" customHeight="1">
      <c r="A130" s="31"/>
      <c r="B130" s="32"/>
      <c r="C130" s="180" t="s">
        <v>129</v>
      </c>
      <c r="D130" s="180" t="s">
        <v>113</v>
      </c>
      <c r="E130" s="181" t="s">
        <v>144</v>
      </c>
      <c r="F130" s="182" t="s">
        <v>145</v>
      </c>
      <c r="G130" s="183" t="s">
        <v>116</v>
      </c>
      <c r="H130" s="184">
        <v>1</v>
      </c>
      <c r="I130" s="185"/>
      <c r="J130" s="186">
        <f t="shared" si="0"/>
        <v>0</v>
      </c>
      <c r="K130" s="187"/>
      <c r="L130" s="36"/>
      <c r="M130" s="188" t="s">
        <v>1</v>
      </c>
      <c r="N130" s="189" t="s">
        <v>38</v>
      </c>
      <c r="O130" s="68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2" t="s">
        <v>117</v>
      </c>
      <c r="AT130" s="192" t="s">
        <v>113</v>
      </c>
      <c r="AU130" s="192" t="s">
        <v>83</v>
      </c>
      <c r="AY130" s="14" t="s">
        <v>110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4" t="s">
        <v>81</v>
      </c>
      <c r="BK130" s="193">
        <f t="shared" si="9"/>
        <v>0</v>
      </c>
      <c r="BL130" s="14" t="s">
        <v>117</v>
      </c>
      <c r="BM130" s="192" t="s">
        <v>146</v>
      </c>
    </row>
    <row r="131" spans="1:65" s="2" customFormat="1" ht="37.799999999999997" customHeight="1">
      <c r="A131" s="31"/>
      <c r="B131" s="32"/>
      <c r="C131" s="180" t="s">
        <v>147</v>
      </c>
      <c r="D131" s="180" t="s">
        <v>113</v>
      </c>
      <c r="E131" s="181" t="s">
        <v>148</v>
      </c>
      <c r="F131" s="182" t="s">
        <v>149</v>
      </c>
      <c r="G131" s="183" t="s">
        <v>116</v>
      </c>
      <c r="H131" s="184">
        <v>1</v>
      </c>
      <c r="I131" s="185"/>
      <c r="J131" s="186">
        <f t="shared" si="0"/>
        <v>0</v>
      </c>
      <c r="K131" s="187"/>
      <c r="L131" s="36"/>
      <c r="M131" s="188" t="s">
        <v>1</v>
      </c>
      <c r="N131" s="189" t="s">
        <v>38</v>
      </c>
      <c r="O131" s="68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117</v>
      </c>
      <c r="AT131" s="192" t="s">
        <v>113</v>
      </c>
      <c r="AU131" s="192" t="s">
        <v>83</v>
      </c>
      <c r="AY131" s="14" t="s">
        <v>110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4" t="s">
        <v>81</v>
      </c>
      <c r="BK131" s="193">
        <f t="shared" si="9"/>
        <v>0</v>
      </c>
      <c r="BL131" s="14" t="s">
        <v>117</v>
      </c>
      <c r="BM131" s="192" t="s">
        <v>150</v>
      </c>
    </row>
    <row r="132" spans="1:65" s="2" customFormat="1" ht="44.25" customHeight="1">
      <c r="A132" s="31"/>
      <c r="B132" s="32"/>
      <c r="C132" s="180" t="s">
        <v>132</v>
      </c>
      <c r="D132" s="180" t="s">
        <v>113</v>
      </c>
      <c r="E132" s="181" t="s">
        <v>151</v>
      </c>
      <c r="F132" s="182" t="s">
        <v>152</v>
      </c>
      <c r="G132" s="183" t="s">
        <v>116</v>
      </c>
      <c r="H132" s="184">
        <v>1</v>
      </c>
      <c r="I132" s="185"/>
      <c r="J132" s="186">
        <f t="shared" si="0"/>
        <v>0</v>
      </c>
      <c r="K132" s="187"/>
      <c r="L132" s="36"/>
      <c r="M132" s="188" t="s">
        <v>1</v>
      </c>
      <c r="N132" s="189" t="s">
        <v>38</v>
      </c>
      <c r="O132" s="68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117</v>
      </c>
      <c r="AT132" s="192" t="s">
        <v>113</v>
      </c>
      <c r="AU132" s="192" t="s">
        <v>83</v>
      </c>
      <c r="AY132" s="14" t="s">
        <v>110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4" t="s">
        <v>81</v>
      </c>
      <c r="BK132" s="193">
        <f t="shared" si="9"/>
        <v>0</v>
      </c>
      <c r="BL132" s="14" t="s">
        <v>117</v>
      </c>
      <c r="BM132" s="192" t="s">
        <v>153</v>
      </c>
    </row>
    <row r="133" spans="1:65" s="2" customFormat="1" ht="37.799999999999997" customHeight="1">
      <c r="A133" s="31"/>
      <c r="B133" s="32"/>
      <c r="C133" s="180" t="s">
        <v>154</v>
      </c>
      <c r="D133" s="180" t="s">
        <v>113</v>
      </c>
      <c r="E133" s="181" t="s">
        <v>155</v>
      </c>
      <c r="F133" s="182" t="s">
        <v>156</v>
      </c>
      <c r="G133" s="183" t="s">
        <v>116</v>
      </c>
      <c r="H133" s="184">
        <v>1</v>
      </c>
      <c r="I133" s="185"/>
      <c r="J133" s="186">
        <f t="shared" si="0"/>
        <v>0</v>
      </c>
      <c r="K133" s="187"/>
      <c r="L133" s="36"/>
      <c r="M133" s="188" t="s">
        <v>1</v>
      </c>
      <c r="N133" s="189" t="s">
        <v>38</v>
      </c>
      <c r="O133" s="68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117</v>
      </c>
      <c r="AT133" s="192" t="s">
        <v>113</v>
      </c>
      <c r="AU133" s="192" t="s">
        <v>83</v>
      </c>
      <c r="AY133" s="14" t="s">
        <v>110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4" t="s">
        <v>81</v>
      </c>
      <c r="BK133" s="193">
        <f t="shared" si="9"/>
        <v>0</v>
      </c>
      <c r="BL133" s="14" t="s">
        <v>117</v>
      </c>
      <c r="BM133" s="192" t="s">
        <v>157</v>
      </c>
    </row>
    <row r="134" spans="1:65" s="2" customFormat="1" ht="49.05" customHeight="1">
      <c r="A134" s="31"/>
      <c r="B134" s="32"/>
      <c r="C134" s="180" t="s">
        <v>136</v>
      </c>
      <c r="D134" s="180" t="s">
        <v>113</v>
      </c>
      <c r="E134" s="181" t="s">
        <v>158</v>
      </c>
      <c r="F134" s="182" t="s">
        <v>159</v>
      </c>
      <c r="G134" s="183" t="s">
        <v>116</v>
      </c>
      <c r="H134" s="184">
        <v>1</v>
      </c>
      <c r="I134" s="185"/>
      <c r="J134" s="186">
        <f t="shared" si="0"/>
        <v>0</v>
      </c>
      <c r="K134" s="187"/>
      <c r="L134" s="36"/>
      <c r="M134" s="188" t="s">
        <v>1</v>
      </c>
      <c r="N134" s="189" t="s">
        <v>38</v>
      </c>
      <c r="O134" s="68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160</v>
      </c>
      <c r="AT134" s="192" t="s">
        <v>113</v>
      </c>
      <c r="AU134" s="192" t="s">
        <v>83</v>
      </c>
      <c r="AY134" s="14" t="s">
        <v>110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4" t="s">
        <v>81</v>
      </c>
      <c r="BK134" s="193">
        <f t="shared" si="9"/>
        <v>0</v>
      </c>
      <c r="BL134" s="14" t="s">
        <v>160</v>
      </c>
      <c r="BM134" s="192" t="s">
        <v>161</v>
      </c>
    </row>
    <row r="135" spans="1:65" s="2" customFormat="1" ht="37.799999999999997" customHeight="1">
      <c r="A135" s="31"/>
      <c r="B135" s="32"/>
      <c r="C135" s="180" t="s">
        <v>8</v>
      </c>
      <c r="D135" s="180" t="s">
        <v>113</v>
      </c>
      <c r="E135" s="181" t="s">
        <v>162</v>
      </c>
      <c r="F135" s="182" t="s">
        <v>163</v>
      </c>
      <c r="G135" s="183" t="s">
        <v>116</v>
      </c>
      <c r="H135" s="184">
        <v>1</v>
      </c>
      <c r="I135" s="185"/>
      <c r="J135" s="186">
        <f t="shared" si="0"/>
        <v>0</v>
      </c>
      <c r="K135" s="187"/>
      <c r="L135" s="36"/>
      <c r="M135" s="188" t="s">
        <v>1</v>
      </c>
      <c r="N135" s="189" t="s">
        <v>38</v>
      </c>
      <c r="O135" s="68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160</v>
      </c>
      <c r="AT135" s="192" t="s">
        <v>113</v>
      </c>
      <c r="AU135" s="192" t="s">
        <v>83</v>
      </c>
      <c r="AY135" s="14" t="s">
        <v>110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4" t="s">
        <v>81</v>
      </c>
      <c r="BK135" s="193">
        <f t="shared" si="9"/>
        <v>0</v>
      </c>
      <c r="BL135" s="14" t="s">
        <v>160</v>
      </c>
      <c r="BM135" s="192" t="s">
        <v>164</v>
      </c>
    </row>
    <row r="136" spans="1:65" s="2" customFormat="1" ht="66.75" customHeight="1">
      <c r="A136" s="31"/>
      <c r="B136" s="32"/>
      <c r="C136" s="180" t="s">
        <v>139</v>
      </c>
      <c r="D136" s="180" t="s">
        <v>113</v>
      </c>
      <c r="E136" s="181" t="s">
        <v>165</v>
      </c>
      <c r="F136" s="182" t="s">
        <v>166</v>
      </c>
      <c r="G136" s="183" t="s">
        <v>116</v>
      </c>
      <c r="H136" s="184">
        <v>1</v>
      </c>
      <c r="I136" s="185"/>
      <c r="J136" s="186">
        <f t="shared" si="0"/>
        <v>0</v>
      </c>
      <c r="K136" s="187"/>
      <c r="L136" s="36"/>
      <c r="M136" s="188" t="s">
        <v>1</v>
      </c>
      <c r="N136" s="189" t="s">
        <v>38</v>
      </c>
      <c r="O136" s="68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2" t="s">
        <v>160</v>
      </c>
      <c r="AT136" s="192" t="s">
        <v>113</v>
      </c>
      <c r="AU136" s="192" t="s">
        <v>83</v>
      </c>
      <c r="AY136" s="14" t="s">
        <v>110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4" t="s">
        <v>81</v>
      </c>
      <c r="BK136" s="193">
        <f t="shared" si="9"/>
        <v>0</v>
      </c>
      <c r="BL136" s="14" t="s">
        <v>160</v>
      </c>
      <c r="BM136" s="192" t="s">
        <v>167</v>
      </c>
    </row>
    <row r="137" spans="1:65" s="2" customFormat="1" ht="16.5" customHeight="1">
      <c r="A137" s="31"/>
      <c r="B137" s="32"/>
      <c r="C137" s="180" t="s">
        <v>168</v>
      </c>
      <c r="D137" s="180" t="s">
        <v>113</v>
      </c>
      <c r="E137" s="181" t="s">
        <v>169</v>
      </c>
      <c r="F137" s="182" t="s">
        <v>170</v>
      </c>
      <c r="G137" s="183" t="s">
        <v>116</v>
      </c>
      <c r="H137" s="184">
        <v>1</v>
      </c>
      <c r="I137" s="185"/>
      <c r="J137" s="186">
        <f t="shared" si="0"/>
        <v>0</v>
      </c>
      <c r="K137" s="187"/>
      <c r="L137" s="36"/>
      <c r="M137" s="194" t="s">
        <v>1</v>
      </c>
      <c r="N137" s="195" t="s">
        <v>38</v>
      </c>
      <c r="O137" s="19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160</v>
      </c>
      <c r="AT137" s="192" t="s">
        <v>113</v>
      </c>
      <c r="AU137" s="192" t="s">
        <v>83</v>
      </c>
      <c r="AY137" s="14" t="s">
        <v>110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4" t="s">
        <v>81</v>
      </c>
      <c r="BK137" s="193">
        <f t="shared" si="9"/>
        <v>0</v>
      </c>
      <c r="BL137" s="14" t="s">
        <v>160</v>
      </c>
      <c r="BM137" s="192" t="s">
        <v>171</v>
      </c>
    </row>
    <row r="138" spans="1:65" s="2" customFormat="1" ht="6.9" customHeight="1">
      <c r="A138" s="31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36"/>
      <c r="M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</sheetData>
  <sheetProtection algorithmName="SHA-512" hashValue="+EWU4Mf/DgeCK1IxiA5VTxL7nhE6kDGloQR+1VyPbHF279ZWDqujyNSdwZ9iIUvKWuOpVUbzSeY/ArprpB6abw==" saltValue="3xXkSLEwjrrKtDjxx9AzeomwR75V7i+xlhfzXSvv/goS1JpKX0Sb5jRd/UhqTewPeDEXC324opmoERndZBKMzA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001 - SHP</vt:lpstr>
      <vt:lpstr>'001 - SHP'!Názvy_tisku</vt:lpstr>
      <vt:lpstr>'Rekapitulace stavby'!Názvy_tisku</vt:lpstr>
      <vt:lpstr>'001 - SHP'!Oblast_tisku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Jakub</dc:creator>
  <cp:lastModifiedBy>Muláková Alena</cp:lastModifiedBy>
  <dcterms:created xsi:type="dcterms:W3CDTF">2021-07-27T06:10:34Z</dcterms:created>
  <dcterms:modified xsi:type="dcterms:W3CDTF">2021-08-18T10:28:48Z</dcterms:modified>
</cp:coreProperties>
</file>