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3260" activeTab="0"/>
  </bookViews>
  <sheets>
    <sheet name="Rekapitulace stavby" sheetId="1" r:id="rId1"/>
    <sheet name="1 - Rekonstrukce silnice" sheetId="2" r:id="rId2"/>
    <sheet name="VON - Vedlejší a ostatní ..." sheetId="3" r:id="rId3"/>
  </sheets>
  <definedNames>
    <definedName name="_xlnm._FilterDatabase" localSheetId="1" hidden="1">'1 - Rekonstrukce silnice'!$C$84:$K$144</definedName>
    <definedName name="_xlnm._FilterDatabase" localSheetId="2" hidden="1">'VON - Vedlejší a ostatní ...'!$C$79:$K$87</definedName>
    <definedName name="_xlnm.Print_Area" localSheetId="1">'1 - Rekonstrukce silnice'!$C$4:$J$39,'1 - Rekonstrukce silnice'!$C$45:$J$66,'1 - Rekonstrukce silnice'!$C$72:$K$144</definedName>
    <definedName name="_xlnm.Print_Area" localSheetId="0">'Rekapitulace stavby'!$D$4:$AO$36,'Rekapitulace stavby'!$C$42:$AQ$57</definedName>
    <definedName name="_xlnm.Print_Area" localSheetId="2">'VON - Vedlejší a ostatní ...'!$C$4:$J$39,'VON - Vedlejší a ostatní ...'!$C$45:$J$61,'VON - Vedlejší a ostatní ...'!$C$67:$K$87</definedName>
    <definedName name="_xlnm.Print_Titles" localSheetId="0">'Rekapitulace stavby'!$52:$52</definedName>
    <definedName name="_xlnm.Print_Titles" localSheetId="1">'1 - Rekonstrukce silnice'!$84:$84</definedName>
    <definedName name="_xlnm.Print_Titles" localSheetId="2">'VON - Vedlejší a ostatní ...'!$79:$79</definedName>
  </definedNames>
  <calcPr calcId="152511"/>
</workbook>
</file>

<file path=xl/sharedStrings.xml><?xml version="1.0" encoding="utf-8"?>
<sst xmlns="http://schemas.openxmlformats.org/spreadsheetml/2006/main" count="1084" uniqueCount="260">
  <si>
    <t>Export Komplet</t>
  </si>
  <si>
    <t>VZ</t>
  </si>
  <si>
    <t>2.0</t>
  </si>
  <si>
    <t>ZAMOK</t>
  </si>
  <si>
    <t>False</t>
  </si>
  <si>
    <t>{87577d9b-b9f7-4578-b4dd-dcdd777e44ea}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</si>
  <si>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</si>
  <si>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</si>
  <si>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</si>
  <si>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</si>
  <si>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</si>
  <si>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</si>
  <si>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</si>
  <si>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</si>
  <si>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5709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</si>
  <si>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</si>
  <si>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</si>
  <si>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 ZALUŽANSKÉ SILNICE</t>
  </si>
  <si>
    <t>KSO:</t>
  </si>
  <si>
    <t/>
  </si>
  <si>
    <t>CC-CZ:</t>
  </si>
  <si>
    <t>Místo:</t>
  </si>
  <si>
    <t xml:space="preserve"> </t>
  </si>
  <si>
    <t>Datum:</t>
  </si>
  <si>
    <t>29. 7. 2020</t>
  </si>
  <si>
    <t>Zadavatel:</t>
  </si>
  <si>
    <t>IČ:</t>
  </si>
  <si>
    <t>Palivový kombinát Ústí, s.p.</t>
  </si>
  <si>
    <t>DIČ:</t>
  </si>
  <si>
    <t>Uchazeč:</t>
  </si>
  <si>
    <t>Vyplň údaj</t>
  </si>
  <si>
    <t>Projektant:</t>
  </si>
  <si>
    <t>B-PROJEKTY Teplice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</si>
  <si>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</si>
  <si>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</si>
  <si>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</si>
  <si>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</si>
  <si>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</si>
  <si>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</si>
  <si>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</si>
  <si>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</si>
  <si>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</si>
  <si>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</si>
  <si>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</si>
  <si>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</si>
  <si>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</si>
  <si>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</si>
  <si>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</si>
  <si>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</si>
  <si>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</si>
  <si>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</si>
  <si>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</si>
  <si>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</si>
  <si>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</si>
  <si>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</si>
  <si>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</si>
  <si>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</si>
  <si>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</si>
  <si>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</si>
  <si>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</si>
  <si>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</si>
  <si>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</si>
  <si>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</si>
  <si>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</si>
  <si>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</si>
  <si>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</si>
  <si>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</si>
  <si>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</si>
  <si>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</si>
  <si>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</si>
  <si>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</si>
  <si>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</si>
  <si>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</si>
  <si>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</si>
  <si>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</si>
  <si>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</si>
  <si>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</si>
  <si>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Rekonstrukce silnice</t>
  </si>
  <si>
    <t>STA</t>
  </si>
  <si>
    <t>{a09a987e-3b68-4b00-927a-c02987d1ae5a}</t>
  </si>
  <si>
    <t>2</t>
  </si>
  <si>
    <t>VON</t>
  </si>
  <si>
    <t>Vedlejší a ostatní náklady</t>
  </si>
  <si>
    <t>{a861a3e2-6115-4bd4-a368-13284ac1cccc}</t>
  </si>
  <si>
    <t>KRYCÍ LIST SOUPISU PRACÍ</t>
  </si>
  <si>
    <t>Objekt:</t>
  </si>
  <si>
    <t>1 - Rekonstrukce silnice</t>
  </si>
  <si>
    <t>REKAPITULACE ČLENĚNÍ SOUPISU PRACÍ</t>
  </si>
  <si>
    <t>Kód dílu - Popis</t>
  </si>
  <si>
    <t>Cena celkem [CZK]</t>
  </si>
  <si>
    <t>-1</t>
  </si>
  <si>
    <t>HSV - HSV</t>
  </si>
  <si>
    <t xml:space="preserve">    01a - PŘÍPRAVNÉ PRÁCE</t>
  </si>
  <si>
    <t xml:space="preserve">    02a - ZEMNÍ PRÁCE</t>
  </si>
  <si>
    <t xml:space="preserve">    03a - KOMUNIKACE - CELÁ KONSTRUKCE</t>
  </si>
  <si>
    <t xml:space="preserve">    04a - KOMUNIKACE - ŽIVIČNÝ POVRCH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</si>
  <si>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</si>
  <si>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</si>
  <si>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</si>
  <si>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</si>
  <si>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</si>
  <si>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</si>
  <si>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</si>
  <si>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</si>
  <si>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</si>
  <si>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</si>
  <si>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</si>
  <si>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</si>
  <si>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</si>
  <si>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</si>
  <si>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</si>
  <si>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ROZPOCET</t>
  </si>
  <si>
    <t>01a</t>
  </si>
  <si>
    <t>PŘÍPRAVNÉ PRÁCE</t>
  </si>
  <si>
    <t>K</t>
  </si>
  <si>
    <t>113154334</t>
  </si>
  <si>
    <t>Frézování živičného podkladu nebo krytu s naložením na dopravní prostředek plochy přes 1 000 do 10 000 m2 bez překážek v trase pruhu šířky přes 1 m do 2 m, tloušťky vrstvy 100 mm</t>
  </si>
  <si>
    <t>m2</t>
  </si>
  <si>
    <t>CS ÚRS 2020 02</t>
  </si>
  <si>
    <t>4</t>
  </si>
  <si>
    <t>584746730</t>
  </si>
  <si>
    <t>VV</t>
  </si>
  <si>
    <t>tl. 130mm</t>
  </si>
  <si>
    <t>3980,0</t>
  </si>
  <si>
    <t>113154331</t>
  </si>
  <si>
    <t>Frézování živičného podkladu nebo krytu s naložením na dopravní prostředek plochy přes 1 000 do 10 000 m2 bez překážek v trase pruhu šířky přes 1 m do 2 m, tloušťky vrstvy do 30 mm</t>
  </si>
  <si>
    <t>-2111957957</t>
  </si>
  <si>
    <t>3</t>
  </si>
  <si>
    <t>113106241</t>
  </si>
  <si>
    <t>Rozebrání vozovek ze silničních dílců se spárami zalitými živicí strojně pl přes 200 m2</t>
  </si>
  <si>
    <t>2023661868</t>
  </si>
  <si>
    <t>997221571</t>
  </si>
  <si>
    <t>Vodorovná doprava vybouraných hmot bez naložení, ale se složením a s hrubým urovnáním na vzdálenost do 1 km</t>
  </si>
  <si>
    <t>t</t>
  </si>
  <si>
    <t>-725098056</t>
  </si>
  <si>
    <t>silniční panely</t>
  </si>
  <si>
    <t>391,68</t>
  </si>
  <si>
    <t>5</t>
  </si>
  <si>
    <t>997221579</t>
  </si>
  <si>
    <t>Vodorovná doprava vybouraných hmot bez naložení, ale se složením a s hrubým urovnáním na vzdálenost Příplatek k ceně za každý další i započatý 1 km přes 1 km</t>
  </si>
  <si>
    <t>1588917</t>
  </si>
  <si>
    <t>P</t>
  </si>
  <si>
    <t>Poznámka k položce:
do 4 km</t>
  </si>
  <si>
    <t>391,68*3</t>
  </si>
  <si>
    <t>6</t>
  </si>
  <si>
    <t>997221862</t>
  </si>
  <si>
    <t>Poplatek za uložení stavebního odpadu na recyklační skládce (skládkovné) z armovaného betonu zatříděného do Katalogu odpadů pod kódem 17 01 01</t>
  </si>
  <si>
    <t>1299625403</t>
  </si>
  <si>
    <t>02a</t>
  </si>
  <si>
    <t>ZEMNÍ PRÁCE</t>
  </si>
  <si>
    <t>7</t>
  </si>
  <si>
    <t>122252204</t>
  </si>
  <si>
    <t>Odkopávky a prokopávky nezapažené pro silnice a dálnice strojně v hornině třídy těžitelnosti I přes 100 do 500 m3</t>
  </si>
  <si>
    <t>m3</t>
  </si>
  <si>
    <t>-846721656</t>
  </si>
  <si>
    <t>odkopávky</t>
  </si>
  <si>
    <t>405,5</t>
  </si>
  <si>
    <t>odkopávky pro aktivní zónu</t>
  </si>
  <si>
    <t>452,4</t>
  </si>
  <si>
    <t>Součet</t>
  </si>
  <si>
    <t>8</t>
  </si>
  <si>
    <t>938909612R</t>
  </si>
  <si>
    <t>Seříznutí krajnic</t>
  </si>
  <si>
    <t>-104598649</t>
  </si>
  <si>
    <t>0,1m3/m</t>
  </si>
  <si>
    <t>1312,0*0,1</t>
  </si>
  <si>
    <t>9</t>
  </si>
  <si>
    <t>162651111</t>
  </si>
  <si>
    <t>Vodorovné přemístění výkopku nebo sypaniny po suchu na obvyklém dopravním prostředku, bez naložení výkopku, avšak se složením bez rozhrnutí z horniny třídy těžitelnosti I skupiny 1 až 3 na vzdálenost přes 3 000 do 4 000 m</t>
  </si>
  <si>
    <t>2019717409</t>
  </si>
  <si>
    <t>405,5+452,4</t>
  </si>
  <si>
    <t>seříznutí krajnic</t>
  </si>
  <si>
    <t>131,2</t>
  </si>
  <si>
    <t>10</t>
  </si>
  <si>
    <t>171201231</t>
  </si>
  <si>
    <t>Poplatek za uložení stavebního odpadu na recyklační skládce (skládkovné) zeminy a kamení zatříděného do Katalogu odpadů pod kódem 17 05 04</t>
  </si>
  <si>
    <t>125885001</t>
  </si>
  <si>
    <t>989,1*1,7 'Přepočtené koeficientem množství</t>
  </si>
  <si>
    <t>11</t>
  </si>
  <si>
    <t>564871116</t>
  </si>
  <si>
    <t>Podklad ze štěrkodrti ŠD s rozprostřením a zhutněním, po zhutnění tl. 300 mm</t>
  </si>
  <si>
    <t>-1706459515</t>
  </si>
  <si>
    <t>štěrkodrť do aktivní zóny</t>
  </si>
  <si>
    <t>1508,0</t>
  </si>
  <si>
    <t>12</t>
  </si>
  <si>
    <t>181152302</t>
  </si>
  <si>
    <t>Úprava pláně na stavbách silnic a dálnic strojně v zářezech mimo skalních se zhutněním</t>
  </si>
  <si>
    <t>181872999</t>
  </si>
  <si>
    <t>03a</t>
  </si>
  <si>
    <t>KOMUNIKACE - CELÁ KONSTRUKCE</t>
  </si>
  <si>
    <t>13</t>
  </si>
  <si>
    <t>577134121</t>
  </si>
  <si>
    <t>Asfaltový beton vrstva obrusná ACO 11 (ABS) s rozprostřením a se zhutněním z nemodifikovaného asfaltu v pruhu šířky přes 3 m tř. I, po zhutnění tl. 40 mm</t>
  </si>
  <si>
    <t>823012039</t>
  </si>
  <si>
    <t>14</t>
  </si>
  <si>
    <t>573231109</t>
  </si>
  <si>
    <t>Postřik spojovací PS bez posypu kamenivem ze silniční emulze, v množství 0,60 kg/m2</t>
  </si>
  <si>
    <t>-5448524</t>
  </si>
  <si>
    <t>565155121</t>
  </si>
  <si>
    <t>Asfaltový beton vrstva podkladní ACP 16 (obalované kamenivo střednězrnné - OKS) s rozprostřením a zhutněním v pruhu šířky přes 3 m, po zhutnění tl. 70 mm</t>
  </si>
  <si>
    <t>79605413</t>
  </si>
  <si>
    <t>16</t>
  </si>
  <si>
    <t>573111112</t>
  </si>
  <si>
    <t>Postřik infiltrační PI z asfaltu silničního s posypem kamenivem, v množství 1,00 kg/m2</t>
  </si>
  <si>
    <t>1545535686</t>
  </si>
  <si>
    <t>17</t>
  </si>
  <si>
    <t>564851111</t>
  </si>
  <si>
    <t>Podklad ze štěrkodrti ŠD s rozprostřením a zhutněním, po zhutnění tl. 150 mm</t>
  </si>
  <si>
    <t>955188526</t>
  </si>
  <si>
    <t>960,0*2</t>
  </si>
  <si>
    <t>04a</t>
  </si>
  <si>
    <t>KOMUNIKACE - ŽIVIČNÝ POVRCH</t>
  </si>
  <si>
    <t>18</t>
  </si>
  <si>
    <t>-1423256795</t>
  </si>
  <si>
    <t>19</t>
  </si>
  <si>
    <t>573231112r</t>
  </si>
  <si>
    <t>Postřik spojovací PS bez posypu kamenivem ze silniční emulze, v množství 1,0 kg/m2</t>
  </si>
  <si>
    <t>1566008635</t>
  </si>
  <si>
    <t>20</t>
  </si>
  <si>
    <t>919721221</t>
  </si>
  <si>
    <t>Geomříž pro vyztužení asfaltového povrchu ze skelných vláken</t>
  </si>
  <si>
    <t>-594435513</t>
  </si>
  <si>
    <t>Poznámka k položce:
geomříž ze skelných vláken pro vyztužení asfaltového povrchu s tahovou pevností podélně i příčně 50kN/m</t>
  </si>
  <si>
    <t>919112233</t>
  </si>
  <si>
    <t>Řezání dilatačních spár v živičném krytu vytvoření komůrky pro těsnící zálivku šířky 20 mm, hloubky 40 mm</t>
  </si>
  <si>
    <t>m</t>
  </si>
  <si>
    <t>-1180982539</t>
  </si>
  <si>
    <t>22</t>
  </si>
  <si>
    <t>919122132</t>
  </si>
  <si>
    <t>Utěsnění dilatačních spár zálivkou za tepla v cementobetonovém nebo živičném krytu včetně adhezního nátěru s těsnicím profilem pod zálivkou, pro komůrky šířky 20 mm, hloubky 40 mm</t>
  </si>
  <si>
    <t>-818468287</t>
  </si>
  <si>
    <t>23</t>
  </si>
  <si>
    <t>-1773608197</t>
  </si>
  <si>
    <t>24</t>
  </si>
  <si>
    <t>-276938425</t>
  </si>
  <si>
    <t>998</t>
  </si>
  <si>
    <t>Přesun hmot</t>
  </si>
  <si>
    <t>25</t>
  </si>
  <si>
    <t>998225111</t>
  </si>
  <si>
    <t>Přesun hmot pro komunikace s krytem z kameniva, monolitickým betonovým nebo živičným dopravní vzdálenost do 200 m jakékoliv délky objektu</t>
  </si>
  <si>
    <t>-2100833096</t>
  </si>
  <si>
    <t>VON - Vedlejší a ostatní náklady</t>
  </si>
  <si>
    <t>VRN - Vedlejší rozpočtové náklady</t>
  </si>
  <si>
    <t>VRN</t>
  </si>
  <si>
    <t>Vedlejší rozpočtové náklady</t>
  </si>
  <si>
    <t>012103000</t>
  </si>
  <si>
    <t>Geodetické práce před výstavbou</t>
  </si>
  <si>
    <t>kpl</t>
  </si>
  <si>
    <t>1024</t>
  </si>
  <si>
    <t>659517132</t>
  </si>
  <si>
    <t>vytyčení</t>
  </si>
  <si>
    <t>030001000</t>
  </si>
  <si>
    <t>Zařízení staveniště</t>
  </si>
  <si>
    <t>1977760659</t>
  </si>
  <si>
    <t>034303000</t>
  </si>
  <si>
    <t>Dopravní značení na staveništi</t>
  </si>
  <si>
    <t>-1602529401</t>
  </si>
  <si>
    <t>043154000</t>
  </si>
  <si>
    <t>Zkoušky hutnicí</t>
  </si>
  <si>
    <t>-1243916632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</si>
</sst>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7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32" t="s">
        <v>14</v>
      </c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2"/>
      <c r="AQ5" s="22"/>
      <c r="AR5" s="20"/>
      <c r="BE5" s="229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34" t="s">
        <v>17</v>
      </c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2"/>
      <c r="AQ6" s="22"/>
      <c r="AR6" s="20"/>
      <c r="BE6" s="230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230"/>
      <c r="BS7" s="17" t="s">
        <v>6</v>
      </c>
    </row>
    <row r="8" spans="2:71" s="1" customFormat="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24</v>
      </c>
      <c r="AO8" s="22"/>
      <c r="AP8" s="22"/>
      <c r="AQ8" s="22"/>
      <c r="AR8" s="20"/>
      <c r="BE8" s="230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30"/>
      <c r="BS9" s="17" t="s">
        <v>6</v>
      </c>
    </row>
    <row r="10" spans="2:71" s="1" customFormat="1" ht="12" customHeight="1">
      <c r="B10" s="21"/>
      <c r="C10" s="22"/>
      <c r="D10" s="29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230"/>
      <c r="BS10" s="17" t="s">
        <v>6</v>
      </c>
    </row>
    <row r="11" spans="2:71" s="1" customFormat="1" ht="18.4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230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30"/>
      <c r="BS12" s="17" t="s">
        <v>6</v>
      </c>
    </row>
    <row r="13" spans="2:71" s="1" customFormat="1" ht="12" customHeight="1">
      <c r="B13" s="21"/>
      <c r="C13" s="22"/>
      <c r="D13" s="29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26</v>
      </c>
      <c r="AL13" s="22"/>
      <c r="AM13" s="22"/>
      <c r="AN13" s="31" t="s">
        <v>30</v>
      </c>
      <c r="AO13" s="22"/>
      <c r="AP13" s="22"/>
      <c r="AQ13" s="22"/>
      <c r="AR13" s="20"/>
      <c r="BE13" s="230"/>
      <c r="BS13" s="17" t="s">
        <v>6</v>
      </c>
    </row>
    <row r="14" spans="2:71" ht="12.75">
      <c r="B14" s="21"/>
      <c r="C14" s="22"/>
      <c r="D14" s="22"/>
      <c r="E14" s="235" t="s">
        <v>30</v>
      </c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9" t="s">
        <v>28</v>
      </c>
      <c r="AL14" s="22"/>
      <c r="AM14" s="22"/>
      <c r="AN14" s="31" t="s">
        <v>30</v>
      </c>
      <c r="AO14" s="22"/>
      <c r="AP14" s="22"/>
      <c r="AQ14" s="22"/>
      <c r="AR14" s="20"/>
      <c r="BE14" s="230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30"/>
      <c r="BS15" s="17" t="s">
        <v>4</v>
      </c>
    </row>
    <row r="16" spans="2:71" s="1" customFormat="1" ht="12" customHeight="1">
      <c r="B16" s="21"/>
      <c r="C16" s="22"/>
      <c r="D16" s="29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230"/>
      <c r="BS16" s="17" t="s">
        <v>4</v>
      </c>
    </row>
    <row r="17" spans="2:71" s="1" customFormat="1" ht="18.4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230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30"/>
      <c r="BS18" s="17" t="s">
        <v>6</v>
      </c>
    </row>
    <row r="19" spans="2:71" s="1" customFormat="1" ht="12" customHeight="1">
      <c r="B19" s="21"/>
      <c r="C19" s="22"/>
      <c r="D19" s="29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230"/>
      <c r="BS19" s="17" t="s">
        <v>6</v>
      </c>
    </row>
    <row r="20" spans="2:71" s="1" customFormat="1" ht="18.4" customHeight="1">
      <c r="B20" s="21"/>
      <c r="C20" s="22"/>
      <c r="D20" s="22"/>
      <c r="E20" s="27" t="s">
        <v>22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230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30"/>
    </row>
    <row r="22" spans="2:57" s="1" customFormat="1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30"/>
    </row>
    <row r="23" spans="2:57" s="1" customFormat="1" ht="47.25" customHeight="1">
      <c r="B23" s="21"/>
      <c r="C23" s="22"/>
      <c r="D23" s="22"/>
      <c r="E23" s="237" t="s">
        <v>36</v>
      </c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2"/>
      <c r="AP23" s="22"/>
      <c r="AQ23" s="22"/>
      <c r="AR23" s="20"/>
      <c r="BE23" s="230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30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30"/>
    </row>
    <row r="26" spans="1:57" s="2" customFormat="1" ht="25.9" customHeight="1">
      <c r="A26" s="34"/>
      <c r="B26" s="35"/>
      <c r="C26" s="36"/>
      <c r="D26" s="37" t="s">
        <v>37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38">
        <f>ROUND(AG54,2)</f>
        <v>0</v>
      </c>
      <c r="AL26" s="239"/>
      <c r="AM26" s="239"/>
      <c r="AN26" s="239"/>
      <c r="AO26" s="239"/>
      <c r="AP26" s="36"/>
      <c r="AQ26" s="36"/>
      <c r="AR26" s="39"/>
      <c r="BE26" s="230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30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40" t="s">
        <v>38</v>
      </c>
      <c r="M28" s="240"/>
      <c r="N28" s="240"/>
      <c r="O28" s="240"/>
      <c r="P28" s="240"/>
      <c r="Q28" s="36"/>
      <c r="R28" s="36"/>
      <c r="S28" s="36"/>
      <c r="T28" s="36"/>
      <c r="U28" s="36"/>
      <c r="V28" s="36"/>
      <c r="W28" s="240" t="s">
        <v>39</v>
      </c>
      <c r="X28" s="240"/>
      <c r="Y28" s="240"/>
      <c r="Z28" s="240"/>
      <c r="AA28" s="240"/>
      <c r="AB28" s="240"/>
      <c r="AC28" s="240"/>
      <c r="AD28" s="240"/>
      <c r="AE28" s="240"/>
      <c r="AF28" s="36"/>
      <c r="AG28" s="36"/>
      <c r="AH28" s="36"/>
      <c r="AI28" s="36"/>
      <c r="AJ28" s="36"/>
      <c r="AK28" s="240" t="s">
        <v>40</v>
      </c>
      <c r="AL28" s="240"/>
      <c r="AM28" s="240"/>
      <c r="AN28" s="240"/>
      <c r="AO28" s="240"/>
      <c r="AP28" s="36"/>
      <c r="AQ28" s="36"/>
      <c r="AR28" s="39"/>
      <c r="BE28" s="230"/>
    </row>
    <row r="29" spans="2:57" s="3" customFormat="1" ht="14.45" customHeight="1" hidden="1">
      <c r="B29" s="40"/>
      <c r="C29" s="41"/>
      <c r="D29" s="29" t="s">
        <v>41</v>
      </c>
      <c r="E29" s="41"/>
      <c r="F29" s="29" t="s">
        <v>42</v>
      </c>
      <c r="G29" s="41"/>
      <c r="H29" s="41"/>
      <c r="I29" s="41"/>
      <c r="J29" s="41"/>
      <c r="K29" s="41"/>
      <c r="L29" s="243">
        <v>0.21</v>
      </c>
      <c r="M29" s="242"/>
      <c r="N29" s="242"/>
      <c r="O29" s="242"/>
      <c r="P29" s="242"/>
      <c r="Q29" s="41"/>
      <c r="R29" s="41"/>
      <c r="S29" s="41"/>
      <c r="T29" s="41"/>
      <c r="U29" s="41"/>
      <c r="V29" s="41"/>
      <c r="W29" s="241">
        <f>ROUND(AZ54,2)</f>
        <v>0</v>
      </c>
      <c r="X29" s="242"/>
      <c r="Y29" s="242"/>
      <c r="Z29" s="242"/>
      <c r="AA29" s="242"/>
      <c r="AB29" s="242"/>
      <c r="AC29" s="242"/>
      <c r="AD29" s="242"/>
      <c r="AE29" s="242"/>
      <c r="AF29" s="41"/>
      <c r="AG29" s="41"/>
      <c r="AH29" s="41"/>
      <c r="AI29" s="41"/>
      <c r="AJ29" s="41"/>
      <c r="AK29" s="241">
        <f>ROUND(AV54,2)</f>
        <v>0</v>
      </c>
      <c r="AL29" s="242"/>
      <c r="AM29" s="242"/>
      <c r="AN29" s="242"/>
      <c r="AO29" s="242"/>
      <c r="AP29" s="41"/>
      <c r="AQ29" s="41"/>
      <c r="AR29" s="42"/>
      <c r="BE29" s="231"/>
    </row>
    <row r="30" spans="2:57" s="3" customFormat="1" ht="14.45" customHeight="1" hidden="1">
      <c r="B30" s="40"/>
      <c r="C30" s="41"/>
      <c r="D30" s="41"/>
      <c r="E30" s="41"/>
      <c r="F30" s="29" t="s">
        <v>43</v>
      </c>
      <c r="G30" s="41"/>
      <c r="H30" s="41"/>
      <c r="I30" s="41"/>
      <c r="J30" s="41"/>
      <c r="K30" s="41"/>
      <c r="L30" s="243">
        <v>0.15</v>
      </c>
      <c r="M30" s="242"/>
      <c r="N30" s="242"/>
      <c r="O30" s="242"/>
      <c r="P30" s="242"/>
      <c r="Q30" s="41"/>
      <c r="R30" s="41"/>
      <c r="S30" s="41"/>
      <c r="T30" s="41"/>
      <c r="U30" s="41"/>
      <c r="V30" s="41"/>
      <c r="W30" s="241">
        <f>ROUND(BA54,2)</f>
        <v>0</v>
      </c>
      <c r="X30" s="242"/>
      <c r="Y30" s="242"/>
      <c r="Z30" s="242"/>
      <c r="AA30" s="242"/>
      <c r="AB30" s="242"/>
      <c r="AC30" s="242"/>
      <c r="AD30" s="242"/>
      <c r="AE30" s="242"/>
      <c r="AF30" s="41"/>
      <c r="AG30" s="41"/>
      <c r="AH30" s="41"/>
      <c r="AI30" s="41"/>
      <c r="AJ30" s="41"/>
      <c r="AK30" s="241">
        <f>ROUND(AW54,2)</f>
        <v>0</v>
      </c>
      <c r="AL30" s="242"/>
      <c r="AM30" s="242"/>
      <c r="AN30" s="242"/>
      <c r="AO30" s="242"/>
      <c r="AP30" s="41"/>
      <c r="AQ30" s="41"/>
      <c r="AR30" s="42"/>
      <c r="BE30" s="231"/>
    </row>
    <row r="31" spans="2:57" s="3" customFormat="1" ht="14.45" customHeight="1">
      <c r="B31" s="40"/>
      <c r="C31" s="41"/>
      <c r="D31" s="43" t="s">
        <v>41</v>
      </c>
      <c r="E31" s="41"/>
      <c r="F31" s="29" t="s">
        <v>44</v>
      </c>
      <c r="G31" s="41"/>
      <c r="H31" s="41"/>
      <c r="I31" s="41"/>
      <c r="J31" s="41"/>
      <c r="K31" s="41"/>
      <c r="L31" s="243">
        <v>0.21</v>
      </c>
      <c r="M31" s="242"/>
      <c r="N31" s="242"/>
      <c r="O31" s="242"/>
      <c r="P31" s="242"/>
      <c r="Q31" s="41"/>
      <c r="R31" s="41"/>
      <c r="S31" s="41"/>
      <c r="T31" s="41"/>
      <c r="U31" s="41"/>
      <c r="V31" s="41"/>
      <c r="W31" s="241">
        <f>ROUND(BB54,2)</f>
        <v>0</v>
      </c>
      <c r="X31" s="242"/>
      <c r="Y31" s="242"/>
      <c r="Z31" s="242"/>
      <c r="AA31" s="242"/>
      <c r="AB31" s="242"/>
      <c r="AC31" s="242"/>
      <c r="AD31" s="242"/>
      <c r="AE31" s="242"/>
      <c r="AF31" s="41"/>
      <c r="AG31" s="41"/>
      <c r="AH31" s="41"/>
      <c r="AI31" s="41"/>
      <c r="AJ31" s="41"/>
      <c r="AK31" s="241">
        <v>0</v>
      </c>
      <c r="AL31" s="242"/>
      <c r="AM31" s="242"/>
      <c r="AN31" s="242"/>
      <c r="AO31" s="242"/>
      <c r="AP31" s="41"/>
      <c r="AQ31" s="41"/>
      <c r="AR31" s="42"/>
      <c r="BE31" s="231"/>
    </row>
    <row r="32" spans="2:57" s="3" customFormat="1" ht="14.45" customHeight="1">
      <c r="B32" s="40"/>
      <c r="C32" s="41"/>
      <c r="D32" s="41"/>
      <c r="E32" s="41"/>
      <c r="F32" s="29" t="s">
        <v>45</v>
      </c>
      <c r="G32" s="41"/>
      <c r="H32" s="41"/>
      <c r="I32" s="41"/>
      <c r="J32" s="41"/>
      <c r="K32" s="41"/>
      <c r="L32" s="243">
        <v>0.15</v>
      </c>
      <c r="M32" s="242"/>
      <c r="N32" s="242"/>
      <c r="O32" s="242"/>
      <c r="P32" s="242"/>
      <c r="Q32" s="41"/>
      <c r="R32" s="41"/>
      <c r="S32" s="41"/>
      <c r="T32" s="41"/>
      <c r="U32" s="41"/>
      <c r="V32" s="41"/>
      <c r="W32" s="241">
        <f>ROUND(BC54,2)</f>
        <v>0</v>
      </c>
      <c r="X32" s="242"/>
      <c r="Y32" s="242"/>
      <c r="Z32" s="242"/>
      <c r="AA32" s="242"/>
      <c r="AB32" s="242"/>
      <c r="AC32" s="242"/>
      <c r="AD32" s="242"/>
      <c r="AE32" s="242"/>
      <c r="AF32" s="41"/>
      <c r="AG32" s="41"/>
      <c r="AH32" s="41"/>
      <c r="AI32" s="41"/>
      <c r="AJ32" s="41"/>
      <c r="AK32" s="241">
        <v>0</v>
      </c>
      <c r="AL32" s="242"/>
      <c r="AM32" s="242"/>
      <c r="AN32" s="242"/>
      <c r="AO32" s="242"/>
      <c r="AP32" s="41"/>
      <c r="AQ32" s="41"/>
      <c r="AR32" s="42"/>
      <c r="BE32" s="231"/>
    </row>
    <row r="33" spans="2:44" s="3" customFormat="1" ht="14.45" customHeight="1" hidden="1">
      <c r="B33" s="40"/>
      <c r="C33" s="41"/>
      <c r="D33" s="41"/>
      <c r="E33" s="41"/>
      <c r="F33" s="29" t="s">
        <v>46</v>
      </c>
      <c r="G33" s="41"/>
      <c r="H33" s="41"/>
      <c r="I33" s="41"/>
      <c r="J33" s="41"/>
      <c r="K33" s="41"/>
      <c r="L33" s="243">
        <v>0</v>
      </c>
      <c r="M33" s="242"/>
      <c r="N33" s="242"/>
      <c r="O33" s="242"/>
      <c r="P33" s="242"/>
      <c r="Q33" s="41"/>
      <c r="R33" s="41"/>
      <c r="S33" s="41"/>
      <c r="T33" s="41"/>
      <c r="U33" s="41"/>
      <c r="V33" s="41"/>
      <c r="W33" s="241">
        <f>ROUND(BD54,2)</f>
        <v>0</v>
      </c>
      <c r="X33" s="242"/>
      <c r="Y33" s="242"/>
      <c r="Z33" s="242"/>
      <c r="AA33" s="242"/>
      <c r="AB33" s="242"/>
      <c r="AC33" s="242"/>
      <c r="AD33" s="242"/>
      <c r="AE33" s="242"/>
      <c r="AF33" s="41"/>
      <c r="AG33" s="41"/>
      <c r="AH33" s="41"/>
      <c r="AI33" s="41"/>
      <c r="AJ33" s="41"/>
      <c r="AK33" s="241">
        <v>0</v>
      </c>
      <c r="AL33" s="242"/>
      <c r="AM33" s="242"/>
      <c r="AN33" s="242"/>
      <c r="AO33" s="242"/>
      <c r="AP33" s="41"/>
      <c r="AQ33" s="41"/>
      <c r="AR33" s="4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" customHeight="1">
      <c r="A35" s="34"/>
      <c r="B35" s="35"/>
      <c r="C35" s="44"/>
      <c r="D35" s="45" t="s">
        <v>47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48</v>
      </c>
      <c r="U35" s="46"/>
      <c r="V35" s="46"/>
      <c r="W35" s="46"/>
      <c r="X35" s="244" t="s">
        <v>49</v>
      </c>
      <c r="Y35" s="245"/>
      <c r="Z35" s="245"/>
      <c r="AA35" s="245"/>
      <c r="AB35" s="245"/>
      <c r="AC35" s="46"/>
      <c r="AD35" s="46"/>
      <c r="AE35" s="46"/>
      <c r="AF35" s="46"/>
      <c r="AG35" s="46"/>
      <c r="AH35" s="46"/>
      <c r="AI35" s="46"/>
      <c r="AJ35" s="46"/>
      <c r="AK35" s="246">
        <f>SUM(AK26:AK33)</f>
        <v>0</v>
      </c>
      <c r="AL35" s="245"/>
      <c r="AM35" s="245"/>
      <c r="AN35" s="245"/>
      <c r="AO35" s="247"/>
      <c r="AP35" s="44"/>
      <c r="AQ35" s="44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5" customHeight="1">
      <c r="A37" s="34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39"/>
      <c r="BE37" s="34"/>
    </row>
    <row r="41" spans="1:57" s="2" customFormat="1" ht="6.95" customHeight="1">
      <c r="A41" s="34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39"/>
      <c r="BE41" s="34"/>
    </row>
    <row r="42" spans="1:57" s="2" customFormat="1" ht="24.95" customHeight="1">
      <c r="A42" s="34"/>
      <c r="B42" s="35"/>
      <c r="C42" s="23" t="s">
        <v>50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2"/>
      <c r="C44" s="29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5709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248" t="str">
        <f>K6</f>
        <v>REKO ZALUŽANSKÉ SILNICE</v>
      </c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57"/>
      <c r="AQ45" s="57"/>
      <c r="AR45" s="58"/>
    </row>
    <row r="46" spans="1:57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59" t="str">
        <f>IF(K8="","",K8)</f>
        <v xml:space="preserve"> 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250" t="str">
        <f>IF(AN8="","",AN8)</f>
        <v>29. 7. 2020</v>
      </c>
      <c r="AN47" s="250"/>
      <c r="AO47" s="36"/>
      <c r="AP47" s="36"/>
      <c r="AQ47" s="36"/>
      <c r="AR47" s="39"/>
      <c r="BE47" s="34"/>
    </row>
    <row r="48" spans="1:57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15.2" customHeight="1">
      <c r="A49" s="34"/>
      <c r="B49" s="35"/>
      <c r="C49" s="29" t="s">
        <v>25</v>
      </c>
      <c r="D49" s="36"/>
      <c r="E49" s="36"/>
      <c r="F49" s="36"/>
      <c r="G49" s="36"/>
      <c r="H49" s="36"/>
      <c r="I49" s="36"/>
      <c r="J49" s="36"/>
      <c r="K49" s="36"/>
      <c r="L49" s="53" t="str">
        <f>IF(E11="","",E11)</f>
        <v>Palivový kombinát Ústí, s.p.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31</v>
      </c>
      <c r="AJ49" s="36"/>
      <c r="AK49" s="36"/>
      <c r="AL49" s="36"/>
      <c r="AM49" s="251" t="str">
        <f>IF(E17="","",E17)</f>
        <v>B-PROJEKTY Teplice s.r.o.</v>
      </c>
      <c r="AN49" s="252"/>
      <c r="AO49" s="252"/>
      <c r="AP49" s="252"/>
      <c r="AQ49" s="36"/>
      <c r="AR49" s="39"/>
      <c r="AS49" s="253" t="s">
        <v>51</v>
      </c>
      <c r="AT49" s="254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4"/>
    </row>
    <row r="50" spans="1:57" s="2" customFormat="1" ht="15.2" customHeight="1">
      <c r="A50" s="34"/>
      <c r="B50" s="35"/>
      <c r="C50" s="29" t="s">
        <v>29</v>
      </c>
      <c r="D50" s="36"/>
      <c r="E50" s="36"/>
      <c r="F50" s="36"/>
      <c r="G50" s="36"/>
      <c r="H50" s="36"/>
      <c r="I50" s="36"/>
      <c r="J50" s="36"/>
      <c r="K50" s="36"/>
      <c r="L50" s="53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34</v>
      </c>
      <c r="AJ50" s="36"/>
      <c r="AK50" s="36"/>
      <c r="AL50" s="36"/>
      <c r="AM50" s="251" t="str">
        <f>IF(E20="","",E20)</f>
        <v xml:space="preserve"> </v>
      </c>
      <c r="AN50" s="252"/>
      <c r="AO50" s="252"/>
      <c r="AP50" s="252"/>
      <c r="AQ50" s="36"/>
      <c r="AR50" s="39"/>
      <c r="AS50" s="255"/>
      <c r="AT50" s="256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4"/>
    </row>
    <row r="51" spans="1:57" s="2" customFormat="1" ht="10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257"/>
      <c r="AT51" s="258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4"/>
    </row>
    <row r="52" spans="1:57" s="2" customFormat="1" ht="29.25" customHeight="1">
      <c r="A52" s="34"/>
      <c r="B52" s="35"/>
      <c r="C52" s="259" t="s">
        <v>52</v>
      </c>
      <c r="D52" s="260"/>
      <c r="E52" s="260"/>
      <c r="F52" s="260"/>
      <c r="G52" s="260"/>
      <c r="H52" s="67"/>
      <c r="I52" s="261" t="s">
        <v>53</v>
      </c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2" t="s">
        <v>54</v>
      </c>
      <c r="AH52" s="260"/>
      <c r="AI52" s="260"/>
      <c r="AJ52" s="260"/>
      <c r="AK52" s="260"/>
      <c r="AL52" s="260"/>
      <c r="AM52" s="260"/>
      <c r="AN52" s="261" t="s">
        <v>55</v>
      </c>
      <c r="AO52" s="260"/>
      <c r="AP52" s="260"/>
      <c r="AQ52" s="68" t="s">
        <v>56</v>
      </c>
      <c r="AR52" s="39"/>
      <c r="AS52" s="69" t="s">
        <v>57</v>
      </c>
      <c r="AT52" s="70" t="s">
        <v>58</v>
      </c>
      <c r="AU52" s="70" t="s">
        <v>59</v>
      </c>
      <c r="AV52" s="70" t="s">
        <v>60</v>
      </c>
      <c r="AW52" s="70" t="s">
        <v>61</v>
      </c>
      <c r="AX52" s="70" t="s">
        <v>62</v>
      </c>
      <c r="AY52" s="70" t="s">
        <v>63</v>
      </c>
      <c r="AZ52" s="70" t="s">
        <v>64</v>
      </c>
      <c r="BA52" s="70" t="s">
        <v>65</v>
      </c>
      <c r="BB52" s="70" t="s">
        <v>66</v>
      </c>
      <c r="BC52" s="70" t="s">
        <v>67</v>
      </c>
      <c r="BD52" s="71" t="s">
        <v>68</v>
      </c>
      <c r="BE52" s="34"/>
    </row>
    <row r="53" spans="1:57" s="2" customFormat="1" ht="10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4"/>
    </row>
    <row r="54" spans="2:90" s="6" customFormat="1" ht="32.45" customHeight="1">
      <c r="B54" s="75"/>
      <c r="C54" s="76" t="s">
        <v>69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266">
        <f>ROUND(SUM(AG55:AG56),2)</f>
        <v>0</v>
      </c>
      <c r="AH54" s="266"/>
      <c r="AI54" s="266"/>
      <c r="AJ54" s="266"/>
      <c r="AK54" s="266"/>
      <c r="AL54" s="266"/>
      <c r="AM54" s="266"/>
      <c r="AN54" s="267">
        <f>SUM(AG54,AT54)</f>
        <v>0</v>
      </c>
      <c r="AO54" s="267"/>
      <c r="AP54" s="267"/>
      <c r="AQ54" s="79" t="s">
        <v>19</v>
      </c>
      <c r="AR54" s="80"/>
      <c r="AS54" s="81">
        <f>ROUND(SUM(AS55:AS56),2)</f>
        <v>0</v>
      </c>
      <c r="AT54" s="82">
        <f>ROUND(SUM(AV54:AW54),2)</f>
        <v>0</v>
      </c>
      <c r="AU54" s="83">
        <f>ROUND(SUM(AU55:AU56),5)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ROUND(SUM(AZ55:AZ56),2)</f>
        <v>0</v>
      </c>
      <c r="BA54" s="82">
        <f>ROUND(SUM(BA55:BA56),2)</f>
        <v>0</v>
      </c>
      <c r="BB54" s="82">
        <f>ROUND(SUM(BB55:BB56),2)</f>
        <v>0</v>
      </c>
      <c r="BC54" s="82">
        <f>ROUND(SUM(BC55:BC56),2)</f>
        <v>0</v>
      </c>
      <c r="BD54" s="84">
        <f>ROUND(SUM(BD55:BD56),2)</f>
        <v>0</v>
      </c>
      <c r="BS54" s="85" t="s">
        <v>70</v>
      </c>
      <c r="BT54" s="85" t="s">
        <v>71</v>
      </c>
      <c r="BU54" s="86" t="s">
        <v>72</v>
      </c>
      <c r="BV54" s="85" t="s">
        <v>73</v>
      </c>
      <c r="BW54" s="85" t="s">
        <v>5</v>
      </c>
      <c r="BX54" s="85" t="s">
        <v>74</v>
      </c>
      <c r="CL54" s="85" t="s">
        <v>19</v>
      </c>
    </row>
    <row r="55" spans="1:91" s="7" customFormat="1" ht="16.5" customHeight="1">
      <c r="A55" s="87" t="s">
        <v>75</v>
      </c>
      <c r="B55" s="88"/>
      <c r="C55" s="89"/>
      <c r="D55" s="265" t="s">
        <v>76</v>
      </c>
      <c r="E55" s="265"/>
      <c r="F55" s="265"/>
      <c r="G55" s="265"/>
      <c r="H55" s="265"/>
      <c r="I55" s="90"/>
      <c r="J55" s="265" t="s">
        <v>77</v>
      </c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3">
        <f>'1 - Rekonstrukce silnice'!J30</f>
        <v>0</v>
      </c>
      <c r="AH55" s="264"/>
      <c r="AI55" s="264"/>
      <c r="AJ55" s="264"/>
      <c r="AK55" s="264"/>
      <c r="AL55" s="264"/>
      <c r="AM55" s="264"/>
      <c r="AN55" s="263">
        <f>SUM(AG55,AT55)</f>
        <v>0</v>
      </c>
      <c r="AO55" s="264"/>
      <c r="AP55" s="264"/>
      <c r="AQ55" s="91" t="s">
        <v>78</v>
      </c>
      <c r="AR55" s="92"/>
      <c r="AS55" s="93">
        <v>0</v>
      </c>
      <c r="AT55" s="94">
        <f>ROUND(SUM(AV55:AW55),2)</f>
        <v>0</v>
      </c>
      <c r="AU55" s="95">
        <f>'1 - Rekonstrukce silnice'!P85</f>
        <v>0</v>
      </c>
      <c r="AV55" s="94">
        <f>'1 - Rekonstrukce silnice'!J33</f>
        <v>0</v>
      </c>
      <c r="AW55" s="94">
        <f>'1 - Rekonstrukce silnice'!J34</f>
        <v>0</v>
      </c>
      <c r="AX55" s="94">
        <f>'1 - Rekonstrukce silnice'!J35</f>
        <v>0</v>
      </c>
      <c r="AY55" s="94">
        <f>'1 - Rekonstrukce silnice'!J36</f>
        <v>0</v>
      </c>
      <c r="AZ55" s="94">
        <f>'1 - Rekonstrukce silnice'!F33</f>
        <v>0</v>
      </c>
      <c r="BA55" s="94">
        <f>'1 - Rekonstrukce silnice'!F34</f>
        <v>0</v>
      </c>
      <c r="BB55" s="94">
        <f>'1 - Rekonstrukce silnice'!F35</f>
        <v>0</v>
      </c>
      <c r="BC55" s="94">
        <f>'1 - Rekonstrukce silnice'!F36</f>
        <v>0</v>
      </c>
      <c r="BD55" s="96">
        <f>'1 - Rekonstrukce silnice'!F37</f>
        <v>0</v>
      </c>
      <c r="BT55" s="97" t="s">
        <v>76</v>
      </c>
      <c r="BV55" s="97" t="s">
        <v>73</v>
      </c>
      <c r="BW55" s="97" t="s">
        <v>79</v>
      </c>
      <c r="BX55" s="97" t="s">
        <v>5</v>
      </c>
      <c r="CL55" s="97" t="s">
        <v>19</v>
      </c>
      <c r="CM55" s="97" t="s">
        <v>80</v>
      </c>
    </row>
    <row r="56" spans="1:91" s="7" customFormat="1" ht="16.5" customHeight="1">
      <c r="A56" s="87" t="s">
        <v>75</v>
      </c>
      <c r="B56" s="88"/>
      <c r="C56" s="89"/>
      <c r="D56" s="265" t="s">
        <v>81</v>
      </c>
      <c r="E56" s="265"/>
      <c r="F56" s="265"/>
      <c r="G56" s="265"/>
      <c r="H56" s="265"/>
      <c r="I56" s="90"/>
      <c r="J56" s="265" t="s">
        <v>82</v>
      </c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265"/>
      <c r="AD56" s="265"/>
      <c r="AE56" s="265"/>
      <c r="AF56" s="265"/>
      <c r="AG56" s="263">
        <f>'VON - Vedlejší a ostatní ...'!J30</f>
        <v>0</v>
      </c>
      <c r="AH56" s="264"/>
      <c r="AI56" s="264"/>
      <c r="AJ56" s="264"/>
      <c r="AK56" s="264"/>
      <c r="AL56" s="264"/>
      <c r="AM56" s="264"/>
      <c r="AN56" s="263">
        <f>SUM(AG56,AT56)</f>
        <v>0</v>
      </c>
      <c r="AO56" s="264"/>
      <c r="AP56" s="264"/>
      <c r="AQ56" s="91" t="s">
        <v>81</v>
      </c>
      <c r="AR56" s="92"/>
      <c r="AS56" s="98">
        <v>0</v>
      </c>
      <c r="AT56" s="99">
        <f>ROUND(SUM(AV56:AW56),2)</f>
        <v>0</v>
      </c>
      <c r="AU56" s="100">
        <f>'VON - Vedlejší a ostatní ...'!P80</f>
        <v>0</v>
      </c>
      <c r="AV56" s="99">
        <f>'VON - Vedlejší a ostatní ...'!J33</f>
        <v>0</v>
      </c>
      <c r="AW56" s="99">
        <f>'VON - Vedlejší a ostatní ...'!J34</f>
        <v>0</v>
      </c>
      <c r="AX56" s="99">
        <f>'VON - Vedlejší a ostatní ...'!J35</f>
        <v>0</v>
      </c>
      <c r="AY56" s="99">
        <f>'VON - Vedlejší a ostatní ...'!J36</f>
        <v>0</v>
      </c>
      <c r="AZ56" s="99">
        <f>'VON - Vedlejší a ostatní ...'!F33</f>
        <v>0</v>
      </c>
      <c r="BA56" s="99">
        <f>'VON - Vedlejší a ostatní ...'!F34</f>
        <v>0</v>
      </c>
      <c r="BB56" s="99">
        <f>'VON - Vedlejší a ostatní ...'!F35</f>
        <v>0</v>
      </c>
      <c r="BC56" s="99">
        <f>'VON - Vedlejší a ostatní ...'!F36</f>
        <v>0</v>
      </c>
      <c r="BD56" s="101">
        <f>'VON - Vedlejší a ostatní ...'!F37</f>
        <v>0</v>
      </c>
      <c r="BT56" s="97" t="s">
        <v>76</v>
      </c>
      <c r="BV56" s="97" t="s">
        <v>73</v>
      </c>
      <c r="BW56" s="97" t="s">
        <v>83</v>
      </c>
      <c r="BX56" s="97" t="s">
        <v>5</v>
      </c>
      <c r="CL56" s="97" t="s">
        <v>19</v>
      </c>
      <c r="CM56" s="97" t="s">
        <v>80</v>
      </c>
    </row>
    <row r="57" spans="1:57" s="2" customFormat="1" ht="30" customHeight="1">
      <c r="A57" s="34"/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9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  <row r="58" spans="1:57" s="2" customFormat="1" ht="6.95" customHeight="1">
      <c r="A58" s="34"/>
      <c r="B58" s="48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39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</sheetData>
  <sheetProtection algorithmName="SHA-512" hashValue="QYFOOXdgZFfjtLhA/NG2FlQXMp5ZWIh6wH0nKze1H9CiV64ceuGjorUg3RDAie0DkKlFiuGicQ0gq2GjZsKkPQ==" saltValue="ZaX5pzn7VH9a1Ew9u1/XOPUb6UbAH5CMqYQpnHde1T2X0HX534y/Dd1X0GFubQgsuIWhc73mIaAktvzJbWc0WQ==" spinCount="100000"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1 - Rekonstrukce silnice'!C2" display="/"/>
    <hyperlink ref="A56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AT2" s="17" t="s">
        <v>79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0"/>
      <c r="AT3" s="17" t="s">
        <v>80</v>
      </c>
    </row>
    <row r="4" spans="2:46" s="1" customFormat="1" ht="24.95" customHeight="1">
      <c r="B4" s="20"/>
      <c r="D4" s="104" t="s">
        <v>84</v>
      </c>
      <c r="L4" s="20"/>
      <c r="M4" s="105" t="s">
        <v>10</v>
      </c>
      <c r="AT4" s="17" t="s">
        <v>33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6" t="s">
        <v>16</v>
      </c>
      <c r="L6" s="20"/>
    </row>
    <row r="7" spans="2:12" s="1" customFormat="1" ht="16.5" customHeight="1">
      <c r="B7" s="20"/>
      <c r="E7" s="269" t="str">
        <f>'Rekapitulace stavby'!K6</f>
        <v>REKO ZALUŽANSKÉ SILNICE</v>
      </c>
      <c r="F7" s="270"/>
      <c r="G7" s="270"/>
      <c r="H7" s="270"/>
      <c r="L7" s="20"/>
    </row>
    <row r="8" spans="1:31" s="2" customFormat="1" ht="12" customHeight="1">
      <c r="A8" s="34"/>
      <c r="B8" s="39"/>
      <c r="C8" s="34"/>
      <c r="D8" s="106" t="s">
        <v>85</v>
      </c>
      <c r="E8" s="34"/>
      <c r="F8" s="34"/>
      <c r="G8" s="34"/>
      <c r="H8" s="34"/>
      <c r="I8" s="34"/>
      <c r="J8" s="34"/>
      <c r="K8" s="34"/>
      <c r="L8" s="107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71" t="s">
        <v>86</v>
      </c>
      <c r="F9" s="272"/>
      <c r="G9" s="272"/>
      <c r="H9" s="272"/>
      <c r="I9" s="34"/>
      <c r="J9" s="34"/>
      <c r="K9" s="34"/>
      <c r="L9" s="107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7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6" t="s">
        <v>18</v>
      </c>
      <c r="E11" s="34"/>
      <c r="F11" s="108" t="s">
        <v>19</v>
      </c>
      <c r="G11" s="34"/>
      <c r="H11" s="34"/>
      <c r="I11" s="106" t="s">
        <v>20</v>
      </c>
      <c r="J11" s="108" t="s">
        <v>19</v>
      </c>
      <c r="K11" s="34"/>
      <c r="L11" s="107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6" t="s">
        <v>21</v>
      </c>
      <c r="E12" s="34"/>
      <c r="F12" s="108" t="s">
        <v>22</v>
      </c>
      <c r="G12" s="34"/>
      <c r="H12" s="34"/>
      <c r="I12" s="106" t="s">
        <v>23</v>
      </c>
      <c r="J12" s="109" t="str">
        <f>'Rekapitulace stavby'!AN8</f>
        <v>29. 7. 2020</v>
      </c>
      <c r="K12" s="34"/>
      <c r="L12" s="107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7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6" t="s">
        <v>25</v>
      </c>
      <c r="E14" s="34"/>
      <c r="F14" s="34"/>
      <c r="G14" s="34"/>
      <c r="H14" s="34"/>
      <c r="I14" s="106" t="s">
        <v>26</v>
      </c>
      <c r="J14" s="108" t="s">
        <v>19</v>
      </c>
      <c r="K14" s="34"/>
      <c r="L14" s="107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8" t="s">
        <v>27</v>
      </c>
      <c r="F15" s="34"/>
      <c r="G15" s="34"/>
      <c r="H15" s="34"/>
      <c r="I15" s="106" t="s">
        <v>28</v>
      </c>
      <c r="J15" s="108" t="s">
        <v>19</v>
      </c>
      <c r="K15" s="34"/>
      <c r="L15" s="107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7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6" t="s">
        <v>29</v>
      </c>
      <c r="E17" s="34"/>
      <c r="F17" s="34"/>
      <c r="G17" s="34"/>
      <c r="H17" s="34"/>
      <c r="I17" s="106" t="s">
        <v>26</v>
      </c>
      <c r="J17" s="30" t="str">
        <f>'Rekapitulace stavby'!AN13</f>
        <v>Vyplň údaj</v>
      </c>
      <c r="K17" s="34"/>
      <c r="L17" s="107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73" t="str">
        <f>'Rekapitulace stavby'!E14</f>
        <v>Vyplň údaj</v>
      </c>
      <c r="F18" s="274"/>
      <c r="G18" s="274"/>
      <c r="H18" s="274"/>
      <c r="I18" s="106" t="s">
        <v>28</v>
      </c>
      <c r="J18" s="30" t="str">
        <f>'Rekapitulace stavby'!AN14</f>
        <v>Vyplň údaj</v>
      </c>
      <c r="K18" s="34"/>
      <c r="L18" s="107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7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6" t="s">
        <v>31</v>
      </c>
      <c r="E20" s="34"/>
      <c r="F20" s="34"/>
      <c r="G20" s="34"/>
      <c r="H20" s="34"/>
      <c r="I20" s="106" t="s">
        <v>26</v>
      </c>
      <c r="J20" s="108" t="s">
        <v>19</v>
      </c>
      <c r="K20" s="34"/>
      <c r="L20" s="107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8" t="s">
        <v>32</v>
      </c>
      <c r="F21" s="34"/>
      <c r="G21" s="34"/>
      <c r="H21" s="34"/>
      <c r="I21" s="106" t="s">
        <v>28</v>
      </c>
      <c r="J21" s="108" t="s">
        <v>19</v>
      </c>
      <c r="K21" s="34"/>
      <c r="L21" s="107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7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6" t="s">
        <v>34</v>
      </c>
      <c r="E23" s="34"/>
      <c r="F23" s="34"/>
      <c r="G23" s="34"/>
      <c r="H23" s="34"/>
      <c r="I23" s="106" t="s">
        <v>26</v>
      </c>
      <c r="J23" s="108" t="str">
        <f>IF('Rekapitulace stavby'!AN19="","",'Rekapitulace stavby'!AN19)</f>
        <v/>
      </c>
      <c r="K23" s="34"/>
      <c r="L23" s="107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8" t="str">
        <f>IF('Rekapitulace stavby'!E20="","",'Rekapitulace stavby'!E20)</f>
        <v xml:space="preserve"> </v>
      </c>
      <c r="F24" s="34"/>
      <c r="G24" s="34"/>
      <c r="H24" s="34"/>
      <c r="I24" s="106" t="s">
        <v>28</v>
      </c>
      <c r="J24" s="108" t="str">
        <f>IF('Rekapitulace stavby'!AN20="","",'Rekapitulace stavby'!AN20)</f>
        <v/>
      </c>
      <c r="K24" s="34"/>
      <c r="L24" s="107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7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6" t="s">
        <v>35</v>
      </c>
      <c r="E26" s="34"/>
      <c r="F26" s="34"/>
      <c r="G26" s="34"/>
      <c r="H26" s="34"/>
      <c r="I26" s="34"/>
      <c r="J26" s="34"/>
      <c r="K26" s="34"/>
      <c r="L26" s="107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0"/>
      <c r="B27" s="111"/>
      <c r="C27" s="110"/>
      <c r="D27" s="110"/>
      <c r="E27" s="275" t="s">
        <v>19</v>
      </c>
      <c r="F27" s="275"/>
      <c r="G27" s="275"/>
      <c r="H27" s="275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7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3"/>
      <c r="E29" s="113"/>
      <c r="F29" s="113"/>
      <c r="G29" s="113"/>
      <c r="H29" s="113"/>
      <c r="I29" s="113"/>
      <c r="J29" s="113"/>
      <c r="K29" s="113"/>
      <c r="L29" s="107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4" t="s">
        <v>37</v>
      </c>
      <c r="E30" s="34"/>
      <c r="F30" s="34"/>
      <c r="G30" s="34"/>
      <c r="H30" s="34"/>
      <c r="I30" s="34"/>
      <c r="J30" s="115">
        <f>ROUND(J85,2)</f>
        <v>0</v>
      </c>
      <c r="K30" s="34"/>
      <c r="L30" s="107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3"/>
      <c r="E31" s="113"/>
      <c r="F31" s="113"/>
      <c r="G31" s="113"/>
      <c r="H31" s="113"/>
      <c r="I31" s="113"/>
      <c r="J31" s="113"/>
      <c r="K31" s="113"/>
      <c r="L31" s="107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6" t="s">
        <v>39</v>
      </c>
      <c r="G32" s="34"/>
      <c r="H32" s="34"/>
      <c r="I32" s="116" t="s">
        <v>38</v>
      </c>
      <c r="J32" s="116" t="s">
        <v>40</v>
      </c>
      <c r="K32" s="34"/>
      <c r="L32" s="107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17" t="s">
        <v>41</v>
      </c>
      <c r="E33" s="106" t="s">
        <v>42</v>
      </c>
      <c r="F33" s="118">
        <f>ROUND((SUM(BE85:BE144)),2)</f>
        <v>0</v>
      </c>
      <c r="G33" s="34"/>
      <c r="H33" s="34"/>
      <c r="I33" s="119">
        <v>0.21</v>
      </c>
      <c r="J33" s="118">
        <f>ROUND(((SUM(BE85:BE144))*I33),2)</f>
        <v>0</v>
      </c>
      <c r="K33" s="34"/>
      <c r="L33" s="107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6" t="s">
        <v>43</v>
      </c>
      <c r="F34" s="118">
        <f>ROUND((SUM(BF85:BF144)),2)</f>
        <v>0</v>
      </c>
      <c r="G34" s="34"/>
      <c r="H34" s="34"/>
      <c r="I34" s="119">
        <v>0.15</v>
      </c>
      <c r="J34" s="118">
        <f>ROUND(((SUM(BF85:BF144))*I34),2)</f>
        <v>0</v>
      </c>
      <c r="K34" s="34"/>
      <c r="L34" s="107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06" t="s">
        <v>41</v>
      </c>
      <c r="E35" s="106" t="s">
        <v>44</v>
      </c>
      <c r="F35" s="118">
        <f>ROUND((SUM(BG85:BG144)),2)</f>
        <v>0</v>
      </c>
      <c r="G35" s="34"/>
      <c r="H35" s="34"/>
      <c r="I35" s="119">
        <v>0.21</v>
      </c>
      <c r="J35" s="118">
        <f>0</f>
        <v>0</v>
      </c>
      <c r="K35" s="34"/>
      <c r="L35" s="107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06" t="s">
        <v>45</v>
      </c>
      <c r="F36" s="118">
        <f>ROUND((SUM(BH85:BH144)),2)</f>
        <v>0</v>
      </c>
      <c r="G36" s="34"/>
      <c r="H36" s="34"/>
      <c r="I36" s="119">
        <v>0.15</v>
      </c>
      <c r="J36" s="118">
        <f>0</f>
        <v>0</v>
      </c>
      <c r="K36" s="34"/>
      <c r="L36" s="107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6" t="s">
        <v>46</v>
      </c>
      <c r="F37" s="118">
        <f>ROUND((SUM(BI85:BI144)),2)</f>
        <v>0</v>
      </c>
      <c r="G37" s="34"/>
      <c r="H37" s="34"/>
      <c r="I37" s="119">
        <v>0</v>
      </c>
      <c r="J37" s="118">
        <f>0</f>
        <v>0</v>
      </c>
      <c r="K37" s="34"/>
      <c r="L37" s="107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7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0"/>
      <c r="D39" s="121" t="s">
        <v>47</v>
      </c>
      <c r="E39" s="122"/>
      <c r="F39" s="122"/>
      <c r="G39" s="123" t="s">
        <v>48</v>
      </c>
      <c r="H39" s="124" t="s">
        <v>49</v>
      </c>
      <c r="I39" s="122"/>
      <c r="J39" s="125">
        <f>SUM(J30:J37)</f>
        <v>0</v>
      </c>
      <c r="K39" s="126"/>
      <c r="L39" s="107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87</v>
      </c>
      <c r="D45" s="36"/>
      <c r="E45" s="36"/>
      <c r="F45" s="36"/>
      <c r="G45" s="36"/>
      <c r="H45" s="36"/>
      <c r="I45" s="36"/>
      <c r="J45" s="36"/>
      <c r="K45" s="36"/>
      <c r="L45" s="107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7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7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76" t="str">
        <f>E7</f>
        <v>REKO ZALUŽANSKÉ SILNICE</v>
      </c>
      <c r="F48" s="277"/>
      <c r="G48" s="277"/>
      <c r="H48" s="277"/>
      <c r="I48" s="36"/>
      <c r="J48" s="36"/>
      <c r="K48" s="36"/>
      <c r="L48" s="107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85</v>
      </c>
      <c r="D49" s="36"/>
      <c r="E49" s="36"/>
      <c r="F49" s="36"/>
      <c r="G49" s="36"/>
      <c r="H49" s="36"/>
      <c r="I49" s="36"/>
      <c r="J49" s="36"/>
      <c r="K49" s="36"/>
      <c r="L49" s="107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248" t="str">
        <f>E9</f>
        <v>1 - Rekonstrukce silnice</v>
      </c>
      <c r="F50" s="278"/>
      <c r="G50" s="278"/>
      <c r="H50" s="278"/>
      <c r="I50" s="36"/>
      <c r="J50" s="36"/>
      <c r="K50" s="36"/>
      <c r="L50" s="107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7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 xml:space="preserve"> </v>
      </c>
      <c r="G52" s="36"/>
      <c r="H52" s="36"/>
      <c r="I52" s="29" t="s">
        <v>23</v>
      </c>
      <c r="J52" s="60" t="str">
        <f>IF(J12="","",J12)</f>
        <v>29. 7. 2020</v>
      </c>
      <c r="K52" s="36"/>
      <c r="L52" s="107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7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5.7" customHeight="1">
      <c r="A54" s="34"/>
      <c r="B54" s="35"/>
      <c r="C54" s="29" t="s">
        <v>25</v>
      </c>
      <c r="D54" s="36"/>
      <c r="E54" s="36"/>
      <c r="F54" s="27" t="str">
        <f>E15</f>
        <v>Palivový kombinát Ústí, s.p.</v>
      </c>
      <c r="G54" s="36"/>
      <c r="H54" s="36"/>
      <c r="I54" s="29" t="s">
        <v>31</v>
      </c>
      <c r="J54" s="32" t="str">
        <f>E21</f>
        <v>B-PROJEKTY Teplice s.r.o.</v>
      </c>
      <c r="K54" s="36"/>
      <c r="L54" s="107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34</v>
      </c>
      <c r="J55" s="32" t="str">
        <f>E24</f>
        <v xml:space="preserve"> </v>
      </c>
      <c r="K55" s="36"/>
      <c r="L55" s="107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7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1" t="s">
        <v>88</v>
      </c>
      <c r="D57" s="132"/>
      <c r="E57" s="132"/>
      <c r="F57" s="132"/>
      <c r="G57" s="132"/>
      <c r="H57" s="132"/>
      <c r="I57" s="132"/>
      <c r="J57" s="133" t="s">
        <v>89</v>
      </c>
      <c r="K57" s="132"/>
      <c r="L57" s="107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7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4" t="s">
        <v>69</v>
      </c>
      <c r="D59" s="36"/>
      <c r="E59" s="36"/>
      <c r="F59" s="36"/>
      <c r="G59" s="36"/>
      <c r="H59" s="36"/>
      <c r="I59" s="36"/>
      <c r="J59" s="78">
        <f>J85</f>
        <v>0</v>
      </c>
      <c r="K59" s="36"/>
      <c r="L59" s="107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90</v>
      </c>
    </row>
    <row r="60" spans="2:12" s="9" customFormat="1" ht="24.95" customHeight="1">
      <c r="B60" s="135"/>
      <c r="C60" s="136"/>
      <c r="D60" s="137" t="s">
        <v>91</v>
      </c>
      <c r="E60" s="138"/>
      <c r="F60" s="138"/>
      <c r="G60" s="138"/>
      <c r="H60" s="138"/>
      <c r="I60" s="138"/>
      <c r="J60" s="139">
        <f>J86</f>
        <v>0</v>
      </c>
      <c r="K60" s="136"/>
      <c r="L60" s="140"/>
    </row>
    <row r="61" spans="2:12" s="10" customFormat="1" ht="19.9" customHeight="1">
      <c r="B61" s="141"/>
      <c r="C61" s="142"/>
      <c r="D61" s="143" t="s">
        <v>92</v>
      </c>
      <c r="E61" s="144"/>
      <c r="F61" s="144"/>
      <c r="G61" s="144"/>
      <c r="H61" s="144"/>
      <c r="I61" s="144"/>
      <c r="J61" s="145">
        <f>J87</f>
        <v>0</v>
      </c>
      <c r="K61" s="142"/>
      <c r="L61" s="146"/>
    </row>
    <row r="62" spans="2:12" s="10" customFormat="1" ht="19.9" customHeight="1">
      <c r="B62" s="141"/>
      <c r="C62" s="142"/>
      <c r="D62" s="143" t="s">
        <v>93</v>
      </c>
      <c r="E62" s="144"/>
      <c r="F62" s="144"/>
      <c r="G62" s="144"/>
      <c r="H62" s="144"/>
      <c r="I62" s="144"/>
      <c r="J62" s="145">
        <f>J105</f>
        <v>0</v>
      </c>
      <c r="K62" s="142"/>
      <c r="L62" s="146"/>
    </row>
    <row r="63" spans="2:12" s="10" customFormat="1" ht="19.9" customHeight="1">
      <c r="B63" s="141"/>
      <c r="C63" s="142"/>
      <c r="D63" s="143" t="s">
        <v>94</v>
      </c>
      <c r="E63" s="144"/>
      <c r="F63" s="144"/>
      <c r="G63" s="144"/>
      <c r="H63" s="144"/>
      <c r="I63" s="144"/>
      <c r="J63" s="145">
        <f>J127</f>
        <v>0</v>
      </c>
      <c r="K63" s="142"/>
      <c r="L63" s="146"/>
    </row>
    <row r="64" spans="2:12" s="10" customFormat="1" ht="19.9" customHeight="1">
      <c r="B64" s="141"/>
      <c r="C64" s="142"/>
      <c r="D64" s="143" t="s">
        <v>95</v>
      </c>
      <c r="E64" s="144"/>
      <c r="F64" s="144"/>
      <c r="G64" s="144"/>
      <c r="H64" s="144"/>
      <c r="I64" s="144"/>
      <c r="J64" s="145">
        <f>J134</f>
        <v>0</v>
      </c>
      <c r="K64" s="142"/>
      <c r="L64" s="146"/>
    </row>
    <row r="65" spans="2:12" s="10" customFormat="1" ht="19.9" customHeight="1">
      <c r="B65" s="141"/>
      <c r="C65" s="142"/>
      <c r="D65" s="143" t="s">
        <v>96</v>
      </c>
      <c r="E65" s="144"/>
      <c r="F65" s="144"/>
      <c r="G65" s="144"/>
      <c r="H65" s="144"/>
      <c r="I65" s="144"/>
      <c r="J65" s="145">
        <f>J143</f>
        <v>0</v>
      </c>
      <c r="K65" s="142"/>
      <c r="L65" s="146"/>
    </row>
    <row r="66" spans="1:31" s="2" customFormat="1" ht="21.75" customHeight="1">
      <c r="A66" s="34"/>
      <c r="B66" s="35"/>
      <c r="C66" s="36"/>
      <c r="D66" s="36"/>
      <c r="E66" s="36"/>
      <c r="F66" s="36"/>
      <c r="G66" s="36"/>
      <c r="H66" s="36"/>
      <c r="I66" s="36"/>
      <c r="J66" s="36"/>
      <c r="K66" s="36"/>
      <c r="L66" s="107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6.95" customHeight="1">
      <c r="A67" s="34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7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71" spans="1:31" s="2" customFormat="1" ht="6.95" customHeight="1">
      <c r="A71" s="34"/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107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24.95" customHeight="1">
      <c r="A72" s="34"/>
      <c r="B72" s="35"/>
      <c r="C72" s="23" t="s">
        <v>97</v>
      </c>
      <c r="D72" s="36"/>
      <c r="E72" s="36"/>
      <c r="F72" s="36"/>
      <c r="G72" s="36"/>
      <c r="H72" s="36"/>
      <c r="I72" s="36"/>
      <c r="J72" s="36"/>
      <c r="K72" s="36"/>
      <c r="L72" s="107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5" customHeight="1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107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16</v>
      </c>
      <c r="D74" s="36"/>
      <c r="E74" s="36"/>
      <c r="F74" s="36"/>
      <c r="G74" s="36"/>
      <c r="H74" s="36"/>
      <c r="I74" s="36"/>
      <c r="J74" s="36"/>
      <c r="K74" s="36"/>
      <c r="L74" s="107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6.5" customHeight="1">
      <c r="A75" s="34"/>
      <c r="B75" s="35"/>
      <c r="C75" s="36"/>
      <c r="D75" s="36"/>
      <c r="E75" s="276" t="str">
        <f>E7</f>
        <v>REKO ZALUŽANSKÉ SILNICE</v>
      </c>
      <c r="F75" s="277"/>
      <c r="G75" s="277"/>
      <c r="H75" s="277"/>
      <c r="I75" s="36"/>
      <c r="J75" s="36"/>
      <c r="K75" s="36"/>
      <c r="L75" s="107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85</v>
      </c>
      <c r="D76" s="36"/>
      <c r="E76" s="36"/>
      <c r="F76" s="36"/>
      <c r="G76" s="36"/>
      <c r="H76" s="36"/>
      <c r="I76" s="36"/>
      <c r="J76" s="36"/>
      <c r="K76" s="36"/>
      <c r="L76" s="107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6.5" customHeight="1">
      <c r="A77" s="34"/>
      <c r="B77" s="35"/>
      <c r="C77" s="36"/>
      <c r="D77" s="36"/>
      <c r="E77" s="248" t="str">
        <f>E9</f>
        <v>1 - Rekonstrukce silnice</v>
      </c>
      <c r="F77" s="278"/>
      <c r="G77" s="278"/>
      <c r="H77" s="278"/>
      <c r="I77" s="36"/>
      <c r="J77" s="36"/>
      <c r="K77" s="36"/>
      <c r="L77" s="107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5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07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 customHeight="1">
      <c r="A79" s="34"/>
      <c r="B79" s="35"/>
      <c r="C79" s="29" t="s">
        <v>21</v>
      </c>
      <c r="D79" s="36"/>
      <c r="E79" s="36"/>
      <c r="F79" s="27" t="str">
        <f>F12</f>
        <v xml:space="preserve"> </v>
      </c>
      <c r="G79" s="36"/>
      <c r="H79" s="36"/>
      <c r="I79" s="29" t="s">
        <v>23</v>
      </c>
      <c r="J79" s="60" t="str">
        <f>IF(J12="","",J12)</f>
        <v>29. 7. 2020</v>
      </c>
      <c r="K79" s="36"/>
      <c r="L79" s="107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6.95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107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25.7" customHeight="1">
      <c r="A81" s="34"/>
      <c r="B81" s="35"/>
      <c r="C81" s="29" t="s">
        <v>25</v>
      </c>
      <c r="D81" s="36"/>
      <c r="E81" s="36"/>
      <c r="F81" s="27" t="str">
        <f>E15</f>
        <v>Palivový kombinát Ústí, s.p.</v>
      </c>
      <c r="G81" s="36"/>
      <c r="H81" s="36"/>
      <c r="I81" s="29" t="s">
        <v>31</v>
      </c>
      <c r="J81" s="32" t="str">
        <f>E21</f>
        <v>B-PROJEKTY Teplice s.r.o.</v>
      </c>
      <c r="K81" s="36"/>
      <c r="L81" s="107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5.2" customHeight="1">
      <c r="A82" s="34"/>
      <c r="B82" s="35"/>
      <c r="C82" s="29" t="s">
        <v>29</v>
      </c>
      <c r="D82" s="36"/>
      <c r="E82" s="36"/>
      <c r="F82" s="27" t="str">
        <f>IF(E18="","",E18)</f>
        <v>Vyplň údaj</v>
      </c>
      <c r="G82" s="36"/>
      <c r="H82" s="36"/>
      <c r="I82" s="29" t="s">
        <v>34</v>
      </c>
      <c r="J82" s="32" t="str">
        <f>E24</f>
        <v xml:space="preserve"> </v>
      </c>
      <c r="K82" s="36"/>
      <c r="L82" s="107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0.3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107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11" customFormat="1" ht="29.25" customHeight="1">
      <c r="A84" s="147"/>
      <c r="B84" s="148"/>
      <c r="C84" s="149" t="s">
        <v>98</v>
      </c>
      <c r="D84" s="150" t="s">
        <v>56</v>
      </c>
      <c r="E84" s="150" t="s">
        <v>52</v>
      </c>
      <c r="F84" s="150" t="s">
        <v>53</v>
      </c>
      <c r="G84" s="150" t="s">
        <v>99</v>
      </c>
      <c r="H84" s="150" t="s">
        <v>100</v>
      </c>
      <c r="I84" s="150" t="s">
        <v>101</v>
      </c>
      <c r="J84" s="150" t="s">
        <v>89</v>
      </c>
      <c r="K84" s="151" t="s">
        <v>102</v>
      </c>
      <c r="L84" s="152"/>
      <c r="M84" s="69" t="s">
        <v>19</v>
      </c>
      <c r="N84" s="70" t="s">
        <v>41</v>
      </c>
      <c r="O84" s="70" t="s">
        <v>103</v>
      </c>
      <c r="P84" s="70" t="s">
        <v>104</v>
      </c>
      <c r="Q84" s="70" t="s">
        <v>105</v>
      </c>
      <c r="R84" s="70" t="s">
        <v>106</v>
      </c>
      <c r="S84" s="70" t="s">
        <v>107</v>
      </c>
      <c r="T84" s="71" t="s">
        <v>108</v>
      </c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</row>
    <row r="85" spans="1:63" s="2" customFormat="1" ht="22.9" customHeight="1">
      <c r="A85" s="34"/>
      <c r="B85" s="35"/>
      <c r="C85" s="76" t="s">
        <v>109</v>
      </c>
      <c r="D85" s="36"/>
      <c r="E85" s="36"/>
      <c r="F85" s="36"/>
      <c r="G85" s="36"/>
      <c r="H85" s="36"/>
      <c r="I85" s="36"/>
      <c r="J85" s="153">
        <f>BK85</f>
        <v>0</v>
      </c>
      <c r="K85" s="36"/>
      <c r="L85" s="39"/>
      <c r="M85" s="72"/>
      <c r="N85" s="154"/>
      <c r="O85" s="73"/>
      <c r="P85" s="155">
        <f>P86</f>
        <v>0</v>
      </c>
      <c r="Q85" s="73"/>
      <c r="R85" s="155">
        <f>R86</f>
        <v>46.070240000000005</v>
      </c>
      <c r="S85" s="73"/>
      <c r="T85" s="156">
        <f>T86</f>
        <v>1614.7623999999998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7" t="s">
        <v>70</v>
      </c>
      <c r="AU85" s="17" t="s">
        <v>90</v>
      </c>
      <c r="BK85" s="157">
        <f>BK86</f>
        <v>0</v>
      </c>
    </row>
    <row r="86" spans="2:63" s="12" customFormat="1" ht="25.9" customHeight="1">
      <c r="B86" s="158"/>
      <c r="C86" s="159"/>
      <c r="D86" s="160" t="s">
        <v>70</v>
      </c>
      <c r="E86" s="161" t="s">
        <v>110</v>
      </c>
      <c r="F86" s="161" t="s">
        <v>110</v>
      </c>
      <c r="G86" s="159"/>
      <c r="H86" s="159"/>
      <c r="I86" s="162"/>
      <c r="J86" s="163">
        <f>BK86</f>
        <v>0</v>
      </c>
      <c r="K86" s="159"/>
      <c r="L86" s="164"/>
      <c r="M86" s="165"/>
      <c r="N86" s="166"/>
      <c r="O86" s="166"/>
      <c r="P86" s="167">
        <f>P87+P105+P127+P134+P143</f>
        <v>0</v>
      </c>
      <c r="Q86" s="166"/>
      <c r="R86" s="167">
        <f>R87+R105+R127+R134+R143</f>
        <v>46.070240000000005</v>
      </c>
      <c r="S86" s="166"/>
      <c r="T86" s="168">
        <f>T87+T105+T127+T134+T143</f>
        <v>1614.7623999999998</v>
      </c>
      <c r="AR86" s="169" t="s">
        <v>76</v>
      </c>
      <c r="AT86" s="170" t="s">
        <v>70</v>
      </c>
      <c r="AU86" s="170" t="s">
        <v>71</v>
      </c>
      <c r="AY86" s="169" t="s">
        <v>111</v>
      </c>
      <c r="BK86" s="171">
        <f>BK87+BK105+BK127+BK134+BK143</f>
        <v>0</v>
      </c>
    </row>
    <row r="87" spans="2:63" s="12" customFormat="1" ht="22.9" customHeight="1">
      <c r="B87" s="158"/>
      <c r="C87" s="159"/>
      <c r="D87" s="160" t="s">
        <v>70</v>
      </c>
      <c r="E87" s="172" t="s">
        <v>112</v>
      </c>
      <c r="F87" s="172" t="s">
        <v>113</v>
      </c>
      <c r="G87" s="159"/>
      <c r="H87" s="159"/>
      <c r="I87" s="162"/>
      <c r="J87" s="173">
        <f>BK87</f>
        <v>0</v>
      </c>
      <c r="K87" s="159"/>
      <c r="L87" s="164"/>
      <c r="M87" s="165"/>
      <c r="N87" s="166"/>
      <c r="O87" s="166"/>
      <c r="P87" s="167">
        <f>SUM(P88:P104)</f>
        <v>0</v>
      </c>
      <c r="Q87" s="166"/>
      <c r="R87" s="167">
        <f>SUM(R88:R104)</f>
        <v>0.7163999999999999</v>
      </c>
      <c r="S87" s="166"/>
      <c r="T87" s="168">
        <f>SUM(T88:T104)</f>
        <v>1581.6999999999998</v>
      </c>
      <c r="AR87" s="169" t="s">
        <v>76</v>
      </c>
      <c r="AT87" s="170" t="s">
        <v>70</v>
      </c>
      <c r="AU87" s="170" t="s">
        <v>76</v>
      </c>
      <c r="AY87" s="169" t="s">
        <v>111</v>
      </c>
      <c r="BK87" s="171">
        <f>SUM(BK88:BK104)</f>
        <v>0</v>
      </c>
    </row>
    <row r="88" spans="1:65" s="2" customFormat="1" ht="24.2" customHeight="1">
      <c r="A88" s="34"/>
      <c r="B88" s="35"/>
      <c r="C88" s="174" t="s">
        <v>76</v>
      </c>
      <c r="D88" s="174" t="s">
        <v>114</v>
      </c>
      <c r="E88" s="175" t="s">
        <v>115</v>
      </c>
      <c r="F88" s="176" t="s">
        <v>116</v>
      </c>
      <c r="G88" s="177" t="s">
        <v>117</v>
      </c>
      <c r="H88" s="178">
        <v>3980</v>
      </c>
      <c r="I88" s="179"/>
      <c r="J88" s="180">
        <f>ROUND(I88*H88,2)</f>
        <v>0</v>
      </c>
      <c r="K88" s="176" t="s">
        <v>118</v>
      </c>
      <c r="L88" s="39"/>
      <c r="M88" s="181" t="s">
        <v>19</v>
      </c>
      <c r="N88" s="182" t="s">
        <v>44</v>
      </c>
      <c r="O88" s="65"/>
      <c r="P88" s="183">
        <f>O88*H88</f>
        <v>0</v>
      </c>
      <c r="Q88" s="183">
        <v>0.00013</v>
      </c>
      <c r="R88" s="183">
        <f>Q88*H88</f>
        <v>0.5174</v>
      </c>
      <c r="S88" s="183">
        <v>0.23</v>
      </c>
      <c r="T88" s="184">
        <f>S88*H88</f>
        <v>915.4000000000001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85" t="s">
        <v>119</v>
      </c>
      <c r="AT88" s="185" t="s">
        <v>114</v>
      </c>
      <c r="AU88" s="185" t="s">
        <v>80</v>
      </c>
      <c r="AY88" s="17" t="s">
        <v>111</v>
      </c>
      <c r="BE88" s="186">
        <f>IF(N88="základní",J88,0)</f>
        <v>0</v>
      </c>
      <c r="BF88" s="186">
        <f>IF(N88="snížená",J88,0)</f>
        <v>0</v>
      </c>
      <c r="BG88" s="186">
        <f>IF(N88="zákl. přenesená",J88,0)</f>
        <v>0</v>
      </c>
      <c r="BH88" s="186">
        <f>IF(N88="sníž. přenesená",J88,0)</f>
        <v>0</v>
      </c>
      <c r="BI88" s="186">
        <f>IF(N88="nulová",J88,0)</f>
        <v>0</v>
      </c>
      <c r="BJ88" s="17" t="s">
        <v>119</v>
      </c>
      <c r="BK88" s="186">
        <f>ROUND(I88*H88,2)</f>
        <v>0</v>
      </c>
      <c r="BL88" s="17" t="s">
        <v>119</v>
      </c>
      <c r="BM88" s="185" t="s">
        <v>120</v>
      </c>
    </row>
    <row r="89" spans="2:51" s="13" customFormat="1" ht="11.25">
      <c r="B89" s="187"/>
      <c r="C89" s="188"/>
      <c r="D89" s="189" t="s">
        <v>121</v>
      </c>
      <c r="E89" s="190" t="s">
        <v>19</v>
      </c>
      <c r="F89" s="191" t="s">
        <v>122</v>
      </c>
      <c r="G89" s="188"/>
      <c r="H89" s="190" t="s">
        <v>19</v>
      </c>
      <c r="I89" s="192"/>
      <c r="J89" s="188"/>
      <c r="K89" s="188"/>
      <c r="L89" s="193"/>
      <c r="M89" s="194"/>
      <c r="N89" s="195"/>
      <c r="O89" s="195"/>
      <c r="P89" s="195"/>
      <c r="Q89" s="195"/>
      <c r="R89" s="195"/>
      <c r="S89" s="195"/>
      <c r="T89" s="196"/>
      <c r="AT89" s="197" t="s">
        <v>121</v>
      </c>
      <c r="AU89" s="197" t="s">
        <v>80</v>
      </c>
      <c r="AV89" s="13" t="s">
        <v>76</v>
      </c>
      <c r="AW89" s="13" t="s">
        <v>33</v>
      </c>
      <c r="AX89" s="13" t="s">
        <v>71</v>
      </c>
      <c r="AY89" s="197" t="s">
        <v>111</v>
      </c>
    </row>
    <row r="90" spans="2:51" s="14" customFormat="1" ht="11.25">
      <c r="B90" s="198"/>
      <c r="C90" s="199"/>
      <c r="D90" s="189" t="s">
        <v>121</v>
      </c>
      <c r="E90" s="200" t="s">
        <v>19</v>
      </c>
      <c r="F90" s="201" t="s">
        <v>123</v>
      </c>
      <c r="G90" s="199"/>
      <c r="H90" s="202">
        <v>3980</v>
      </c>
      <c r="I90" s="203"/>
      <c r="J90" s="199"/>
      <c r="K90" s="199"/>
      <c r="L90" s="204"/>
      <c r="M90" s="205"/>
      <c r="N90" s="206"/>
      <c r="O90" s="206"/>
      <c r="P90" s="206"/>
      <c r="Q90" s="206"/>
      <c r="R90" s="206"/>
      <c r="S90" s="206"/>
      <c r="T90" s="207"/>
      <c r="AT90" s="208" t="s">
        <v>121</v>
      </c>
      <c r="AU90" s="208" t="s">
        <v>80</v>
      </c>
      <c r="AV90" s="14" t="s">
        <v>80</v>
      </c>
      <c r="AW90" s="14" t="s">
        <v>33</v>
      </c>
      <c r="AX90" s="14" t="s">
        <v>76</v>
      </c>
      <c r="AY90" s="208" t="s">
        <v>111</v>
      </c>
    </row>
    <row r="91" spans="1:65" s="2" customFormat="1" ht="24.2" customHeight="1">
      <c r="A91" s="34"/>
      <c r="B91" s="35"/>
      <c r="C91" s="174" t="s">
        <v>80</v>
      </c>
      <c r="D91" s="174" t="s">
        <v>114</v>
      </c>
      <c r="E91" s="175" t="s">
        <v>124</v>
      </c>
      <c r="F91" s="176" t="s">
        <v>125</v>
      </c>
      <c r="G91" s="177" t="s">
        <v>117</v>
      </c>
      <c r="H91" s="178">
        <v>3980</v>
      </c>
      <c r="I91" s="179"/>
      <c r="J91" s="180">
        <f>ROUND(I91*H91,2)</f>
        <v>0</v>
      </c>
      <c r="K91" s="176" t="s">
        <v>118</v>
      </c>
      <c r="L91" s="39"/>
      <c r="M91" s="181" t="s">
        <v>19</v>
      </c>
      <c r="N91" s="182" t="s">
        <v>44</v>
      </c>
      <c r="O91" s="65"/>
      <c r="P91" s="183">
        <f>O91*H91</f>
        <v>0</v>
      </c>
      <c r="Q91" s="183">
        <v>5E-05</v>
      </c>
      <c r="R91" s="183">
        <f>Q91*H91</f>
        <v>0.199</v>
      </c>
      <c r="S91" s="183">
        <v>0.069</v>
      </c>
      <c r="T91" s="184">
        <f>S91*H91</f>
        <v>274.62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85" t="s">
        <v>119</v>
      </c>
      <c r="AT91" s="185" t="s">
        <v>114</v>
      </c>
      <c r="AU91" s="185" t="s">
        <v>80</v>
      </c>
      <c r="AY91" s="17" t="s">
        <v>111</v>
      </c>
      <c r="BE91" s="186">
        <f>IF(N91="základní",J91,0)</f>
        <v>0</v>
      </c>
      <c r="BF91" s="186">
        <f>IF(N91="snížená",J91,0)</f>
        <v>0</v>
      </c>
      <c r="BG91" s="186">
        <f>IF(N91="zákl. přenesená",J91,0)</f>
        <v>0</v>
      </c>
      <c r="BH91" s="186">
        <f>IF(N91="sníž. přenesená",J91,0)</f>
        <v>0</v>
      </c>
      <c r="BI91" s="186">
        <f>IF(N91="nulová",J91,0)</f>
        <v>0</v>
      </c>
      <c r="BJ91" s="17" t="s">
        <v>119</v>
      </c>
      <c r="BK91" s="186">
        <f>ROUND(I91*H91,2)</f>
        <v>0</v>
      </c>
      <c r="BL91" s="17" t="s">
        <v>119</v>
      </c>
      <c r="BM91" s="185" t="s">
        <v>126</v>
      </c>
    </row>
    <row r="92" spans="2:51" s="13" customFormat="1" ht="11.25">
      <c r="B92" s="187"/>
      <c r="C92" s="188"/>
      <c r="D92" s="189" t="s">
        <v>121</v>
      </c>
      <c r="E92" s="190" t="s">
        <v>19</v>
      </c>
      <c r="F92" s="191" t="s">
        <v>122</v>
      </c>
      <c r="G92" s="188"/>
      <c r="H92" s="190" t="s">
        <v>19</v>
      </c>
      <c r="I92" s="192"/>
      <c r="J92" s="188"/>
      <c r="K92" s="188"/>
      <c r="L92" s="193"/>
      <c r="M92" s="194"/>
      <c r="N92" s="195"/>
      <c r="O92" s="195"/>
      <c r="P92" s="195"/>
      <c r="Q92" s="195"/>
      <c r="R92" s="195"/>
      <c r="S92" s="195"/>
      <c r="T92" s="196"/>
      <c r="AT92" s="197" t="s">
        <v>121</v>
      </c>
      <c r="AU92" s="197" t="s">
        <v>80</v>
      </c>
      <c r="AV92" s="13" t="s">
        <v>76</v>
      </c>
      <c r="AW92" s="13" t="s">
        <v>33</v>
      </c>
      <c r="AX92" s="13" t="s">
        <v>71</v>
      </c>
      <c r="AY92" s="197" t="s">
        <v>111</v>
      </c>
    </row>
    <row r="93" spans="2:51" s="14" customFormat="1" ht="11.25">
      <c r="B93" s="198"/>
      <c r="C93" s="199"/>
      <c r="D93" s="189" t="s">
        <v>121</v>
      </c>
      <c r="E93" s="200" t="s">
        <v>19</v>
      </c>
      <c r="F93" s="201" t="s">
        <v>123</v>
      </c>
      <c r="G93" s="199"/>
      <c r="H93" s="202">
        <v>3980</v>
      </c>
      <c r="I93" s="203"/>
      <c r="J93" s="199"/>
      <c r="K93" s="199"/>
      <c r="L93" s="204"/>
      <c r="M93" s="205"/>
      <c r="N93" s="206"/>
      <c r="O93" s="206"/>
      <c r="P93" s="206"/>
      <c r="Q93" s="206"/>
      <c r="R93" s="206"/>
      <c r="S93" s="206"/>
      <c r="T93" s="207"/>
      <c r="AT93" s="208" t="s">
        <v>121</v>
      </c>
      <c r="AU93" s="208" t="s">
        <v>80</v>
      </c>
      <c r="AV93" s="14" t="s">
        <v>80</v>
      </c>
      <c r="AW93" s="14" t="s">
        <v>33</v>
      </c>
      <c r="AX93" s="14" t="s">
        <v>76</v>
      </c>
      <c r="AY93" s="208" t="s">
        <v>111</v>
      </c>
    </row>
    <row r="94" spans="1:65" s="2" customFormat="1" ht="14.45" customHeight="1">
      <c r="A94" s="34"/>
      <c r="B94" s="35"/>
      <c r="C94" s="174" t="s">
        <v>127</v>
      </c>
      <c r="D94" s="174" t="s">
        <v>114</v>
      </c>
      <c r="E94" s="175" t="s">
        <v>128</v>
      </c>
      <c r="F94" s="176" t="s">
        <v>129</v>
      </c>
      <c r="G94" s="177" t="s">
        <v>117</v>
      </c>
      <c r="H94" s="178">
        <v>960</v>
      </c>
      <c r="I94" s="179"/>
      <c r="J94" s="180">
        <f>ROUND(I94*H94,2)</f>
        <v>0</v>
      </c>
      <c r="K94" s="176" t="s">
        <v>118</v>
      </c>
      <c r="L94" s="39"/>
      <c r="M94" s="181" t="s">
        <v>19</v>
      </c>
      <c r="N94" s="182" t="s">
        <v>44</v>
      </c>
      <c r="O94" s="65"/>
      <c r="P94" s="183">
        <f>O94*H94</f>
        <v>0</v>
      </c>
      <c r="Q94" s="183">
        <v>0</v>
      </c>
      <c r="R94" s="183">
        <f>Q94*H94</f>
        <v>0</v>
      </c>
      <c r="S94" s="183">
        <v>0.408</v>
      </c>
      <c r="T94" s="184">
        <f>S94*H94</f>
        <v>391.67999999999995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85" t="s">
        <v>119</v>
      </c>
      <c r="AT94" s="185" t="s">
        <v>114</v>
      </c>
      <c r="AU94" s="185" t="s">
        <v>80</v>
      </c>
      <c r="AY94" s="17" t="s">
        <v>111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17" t="s">
        <v>119</v>
      </c>
      <c r="BK94" s="186">
        <f>ROUND(I94*H94,2)</f>
        <v>0</v>
      </c>
      <c r="BL94" s="17" t="s">
        <v>119</v>
      </c>
      <c r="BM94" s="185" t="s">
        <v>130</v>
      </c>
    </row>
    <row r="95" spans="1:65" s="2" customFormat="1" ht="24.2" customHeight="1">
      <c r="A95" s="34"/>
      <c r="B95" s="35"/>
      <c r="C95" s="174" t="s">
        <v>119</v>
      </c>
      <c r="D95" s="174" t="s">
        <v>114</v>
      </c>
      <c r="E95" s="175" t="s">
        <v>131</v>
      </c>
      <c r="F95" s="176" t="s">
        <v>132</v>
      </c>
      <c r="G95" s="177" t="s">
        <v>133</v>
      </c>
      <c r="H95" s="178">
        <v>391.68</v>
      </c>
      <c r="I95" s="179"/>
      <c r="J95" s="180">
        <f>ROUND(I95*H95,2)</f>
        <v>0</v>
      </c>
      <c r="K95" s="176" t="s">
        <v>118</v>
      </c>
      <c r="L95" s="39"/>
      <c r="M95" s="181" t="s">
        <v>19</v>
      </c>
      <c r="N95" s="182" t="s">
        <v>44</v>
      </c>
      <c r="O95" s="65"/>
      <c r="P95" s="183">
        <f>O95*H95</f>
        <v>0</v>
      </c>
      <c r="Q95" s="183">
        <v>0</v>
      </c>
      <c r="R95" s="183">
        <f>Q95*H95</f>
        <v>0</v>
      </c>
      <c r="S95" s="183">
        <v>0</v>
      </c>
      <c r="T95" s="184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85" t="s">
        <v>119</v>
      </c>
      <c r="AT95" s="185" t="s">
        <v>114</v>
      </c>
      <c r="AU95" s="185" t="s">
        <v>80</v>
      </c>
      <c r="AY95" s="17" t="s">
        <v>111</v>
      </c>
      <c r="BE95" s="186">
        <f>IF(N95="základní",J95,0)</f>
        <v>0</v>
      </c>
      <c r="BF95" s="186">
        <f>IF(N95="snížená",J95,0)</f>
        <v>0</v>
      </c>
      <c r="BG95" s="186">
        <f>IF(N95="zákl. přenesená",J95,0)</f>
        <v>0</v>
      </c>
      <c r="BH95" s="186">
        <f>IF(N95="sníž. přenesená",J95,0)</f>
        <v>0</v>
      </c>
      <c r="BI95" s="186">
        <f>IF(N95="nulová",J95,0)</f>
        <v>0</v>
      </c>
      <c r="BJ95" s="17" t="s">
        <v>119</v>
      </c>
      <c r="BK95" s="186">
        <f>ROUND(I95*H95,2)</f>
        <v>0</v>
      </c>
      <c r="BL95" s="17" t="s">
        <v>119</v>
      </c>
      <c r="BM95" s="185" t="s">
        <v>134</v>
      </c>
    </row>
    <row r="96" spans="2:51" s="13" customFormat="1" ht="11.25">
      <c r="B96" s="187"/>
      <c r="C96" s="188"/>
      <c r="D96" s="189" t="s">
        <v>121</v>
      </c>
      <c r="E96" s="190" t="s">
        <v>19</v>
      </c>
      <c r="F96" s="191" t="s">
        <v>135</v>
      </c>
      <c r="G96" s="188"/>
      <c r="H96" s="190" t="s">
        <v>19</v>
      </c>
      <c r="I96" s="192"/>
      <c r="J96" s="188"/>
      <c r="K96" s="188"/>
      <c r="L96" s="193"/>
      <c r="M96" s="194"/>
      <c r="N96" s="195"/>
      <c r="O96" s="195"/>
      <c r="P96" s="195"/>
      <c r="Q96" s="195"/>
      <c r="R96" s="195"/>
      <c r="S96" s="195"/>
      <c r="T96" s="196"/>
      <c r="AT96" s="197" t="s">
        <v>121</v>
      </c>
      <c r="AU96" s="197" t="s">
        <v>80</v>
      </c>
      <c r="AV96" s="13" t="s">
        <v>76</v>
      </c>
      <c r="AW96" s="13" t="s">
        <v>33</v>
      </c>
      <c r="AX96" s="13" t="s">
        <v>71</v>
      </c>
      <c r="AY96" s="197" t="s">
        <v>111</v>
      </c>
    </row>
    <row r="97" spans="2:51" s="14" customFormat="1" ht="11.25">
      <c r="B97" s="198"/>
      <c r="C97" s="199"/>
      <c r="D97" s="189" t="s">
        <v>121</v>
      </c>
      <c r="E97" s="200" t="s">
        <v>19</v>
      </c>
      <c r="F97" s="201" t="s">
        <v>136</v>
      </c>
      <c r="G97" s="199"/>
      <c r="H97" s="202">
        <v>391.68</v>
      </c>
      <c r="I97" s="203"/>
      <c r="J97" s="199"/>
      <c r="K97" s="199"/>
      <c r="L97" s="204"/>
      <c r="M97" s="205"/>
      <c r="N97" s="206"/>
      <c r="O97" s="206"/>
      <c r="P97" s="206"/>
      <c r="Q97" s="206"/>
      <c r="R97" s="206"/>
      <c r="S97" s="206"/>
      <c r="T97" s="207"/>
      <c r="AT97" s="208" t="s">
        <v>121</v>
      </c>
      <c r="AU97" s="208" t="s">
        <v>80</v>
      </c>
      <c r="AV97" s="14" t="s">
        <v>80</v>
      </c>
      <c r="AW97" s="14" t="s">
        <v>33</v>
      </c>
      <c r="AX97" s="14" t="s">
        <v>76</v>
      </c>
      <c r="AY97" s="208" t="s">
        <v>111</v>
      </c>
    </row>
    <row r="98" spans="1:65" s="2" customFormat="1" ht="24.2" customHeight="1">
      <c r="A98" s="34"/>
      <c r="B98" s="35"/>
      <c r="C98" s="174" t="s">
        <v>137</v>
      </c>
      <c r="D98" s="174" t="s">
        <v>114</v>
      </c>
      <c r="E98" s="175" t="s">
        <v>138</v>
      </c>
      <c r="F98" s="176" t="s">
        <v>139</v>
      </c>
      <c r="G98" s="177" t="s">
        <v>133</v>
      </c>
      <c r="H98" s="178">
        <v>1175.04</v>
      </c>
      <c r="I98" s="179"/>
      <c r="J98" s="180">
        <f>ROUND(I98*H98,2)</f>
        <v>0</v>
      </c>
      <c r="K98" s="176" t="s">
        <v>118</v>
      </c>
      <c r="L98" s="39"/>
      <c r="M98" s="181" t="s">
        <v>19</v>
      </c>
      <c r="N98" s="182" t="s">
        <v>44</v>
      </c>
      <c r="O98" s="65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85" t="s">
        <v>119</v>
      </c>
      <c r="AT98" s="185" t="s">
        <v>114</v>
      </c>
      <c r="AU98" s="185" t="s">
        <v>80</v>
      </c>
      <c r="AY98" s="17" t="s">
        <v>111</v>
      </c>
      <c r="BE98" s="186">
        <f>IF(N98="základní",J98,0)</f>
        <v>0</v>
      </c>
      <c r="BF98" s="186">
        <f>IF(N98="snížená",J98,0)</f>
        <v>0</v>
      </c>
      <c r="BG98" s="186">
        <f>IF(N98="zákl. přenesená",J98,0)</f>
        <v>0</v>
      </c>
      <c r="BH98" s="186">
        <f>IF(N98="sníž. přenesená",J98,0)</f>
        <v>0</v>
      </c>
      <c r="BI98" s="186">
        <f>IF(N98="nulová",J98,0)</f>
        <v>0</v>
      </c>
      <c r="BJ98" s="17" t="s">
        <v>119</v>
      </c>
      <c r="BK98" s="186">
        <f>ROUND(I98*H98,2)</f>
        <v>0</v>
      </c>
      <c r="BL98" s="17" t="s">
        <v>119</v>
      </c>
      <c r="BM98" s="185" t="s">
        <v>140</v>
      </c>
    </row>
    <row r="99" spans="1:47" s="2" customFormat="1" ht="19.5">
      <c r="A99" s="34"/>
      <c r="B99" s="35"/>
      <c r="C99" s="36"/>
      <c r="D99" s="189" t="s">
        <v>141</v>
      </c>
      <c r="E99" s="36"/>
      <c r="F99" s="209" t="s">
        <v>142</v>
      </c>
      <c r="G99" s="36"/>
      <c r="H99" s="36"/>
      <c r="I99" s="210"/>
      <c r="J99" s="36"/>
      <c r="K99" s="36"/>
      <c r="L99" s="39"/>
      <c r="M99" s="211"/>
      <c r="N99" s="212"/>
      <c r="O99" s="65"/>
      <c r="P99" s="65"/>
      <c r="Q99" s="65"/>
      <c r="R99" s="65"/>
      <c r="S99" s="65"/>
      <c r="T99" s="66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7" t="s">
        <v>141</v>
      </c>
      <c r="AU99" s="17" t="s">
        <v>80</v>
      </c>
    </row>
    <row r="100" spans="2:51" s="13" customFormat="1" ht="11.25">
      <c r="B100" s="187"/>
      <c r="C100" s="188"/>
      <c r="D100" s="189" t="s">
        <v>121</v>
      </c>
      <c r="E100" s="190" t="s">
        <v>19</v>
      </c>
      <c r="F100" s="191" t="s">
        <v>135</v>
      </c>
      <c r="G100" s="188"/>
      <c r="H100" s="190" t="s">
        <v>19</v>
      </c>
      <c r="I100" s="192"/>
      <c r="J100" s="188"/>
      <c r="K100" s="188"/>
      <c r="L100" s="193"/>
      <c r="M100" s="194"/>
      <c r="N100" s="195"/>
      <c r="O100" s="195"/>
      <c r="P100" s="195"/>
      <c r="Q100" s="195"/>
      <c r="R100" s="195"/>
      <c r="S100" s="195"/>
      <c r="T100" s="196"/>
      <c r="AT100" s="197" t="s">
        <v>121</v>
      </c>
      <c r="AU100" s="197" t="s">
        <v>80</v>
      </c>
      <c r="AV100" s="13" t="s">
        <v>76</v>
      </c>
      <c r="AW100" s="13" t="s">
        <v>33</v>
      </c>
      <c r="AX100" s="13" t="s">
        <v>71</v>
      </c>
      <c r="AY100" s="197" t="s">
        <v>111</v>
      </c>
    </row>
    <row r="101" spans="2:51" s="14" customFormat="1" ht="11.25">
      <c r="B101" s="198"/>
      <c r="C101" s="199"/>
      <c r="D101" s="189" t="s">
        <v>121</v>
      </c>
      <c r="E101" s="200" t="s">
        <v>19</v>
      </c>
      <c r="F101" s="201" t="s">
        <v>143</v>
      </c>
      <c r="G101" s="199"/>
      <c r="H101" s="202">
        <v>1175.04</v>
      </c>
      <c r="I101" s="203"/>
      <c r="J101" s="199"/>
      <c r="K101" s="199"/>
      <c r="L101" s="204"/>
      <c r="M101" s="205"/>
      <c r="N101" s="206"/>
      <c r="O101" s="206"/>
      <c r="P101" s="206"/>
      <c r="Q101" s="206"/>
      <c r="R101" s="206"/>
      <c r="S101" s="206"/>
      <c r="T101" s="207"/>
      <c r="AT101" s="208" t="s">
        <v>121</v>
      </c>
      <c r="AU101" s="208" t="s">
        <v>80</v>
      </c>
      <c r="AV101" s="14" t="s">
        <v>80</v>
      </c>
      <c r="AW101" s="14" t="s">
        <v>33</v>
      </c>
      <c r="AX101" s="14" t="s">
        <v>76</v>
      </c>
      <c r="AY101" s="208" t="s">
        <v>111</v>
      </c>
    </row>
    <row r="102" spans="1:65" s="2" customFormat="1" ht="24.2" customHeight="1">
      <c r="A102" s="34"/>
      <c r="B102" s="35"/>
      <c r="C102" s="174" t="s">
        <v>144</v>
      </c>
      <c r="D102" s="174" t="s">
        <v>114</v>
      </c>
      <c r="E102" s="175" t="s">
        <v>145</v>
      </c>
      <c r="F102" s="176" t="s">
        <v>146</v>
      </c>
      <c r="G102" s="177" t="s">
        <v>133</v>
      </c>
      <c r="H102" s="178">
        <v>391.68</v>
      </c>
      <c r="I102" s="179"/>
      <c r="J102" s="180">
        <f>ROUND(I102*H102,2)</f>
        <v>0</v>
      </c>
      <c r="K102" s="176" t="s">
        <v>118</v>
      </c>
      <c r="L102" s="39"/>
      <c r="M102" s="181" t="s">
        <v>19</v>
      </c>
      <c r="N102" s="182" t="s">
        <v>44</v>
      </c>
      <c r="O102" s="65"/>
      <c r="P102" s="183">
        <f>O102*H102</f>
        <v>0</v>
      </c>
      <c r="Q102" s="183">
        <v>0</v>
      </c>
      <c r="R102" s="183">
        <f>Q102*H102</f>
        <v>0</v>
      </c>
      <c r="S102" s="183">
        <v>0</v>
      </c>
      <c r="T102" s="184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85" t="s">
        <v>119</v>
      </c>
      <c r="AT102" s="185" t="s">
        <v>114</v>
      </c>
      <c r="AU102" s="185" t="s">
        <v>80</v>
      </c>
      <c r="AY102" s="17" t="s">
        <v>111</v>
      </c>
      <c r="BE102" s="186">
        <f>IF(N102="základní",J102,0)</f>
        <v>0</v>
      </c>
      <c r="BF102" s="186">
        <f>IF(N102="snížená",J102,0)</f>
        <v>0</v>
      </c>
      <c r="BG102" s="186">
        <f>IF(N102="zákl. přenesená",J102,0)</f>
        <v>0</v>
      </c>
      <c r="BH102" s="186">
        <f>IF(N102="sníž. přenesená",J102,0)</f>
        <v>0</v>
      </c>
      <c r="BI102" s="186">
        <f>IF(N102="nulová",J102,0)</f>
        <v>0</v>
      </c>
      <c r="BJ102" s="17" t="s">
        <v>119</v>
      </c>
      <c r="BK102" s="186">
        <f>ROUND(I102*H102,2)</f>
        <v>0</v>
      </c>
      <c r="BL102" s="17" t="s">
        <v>119</v>
      </c>
      <c r="BM102" s="185" t="s">
        <v>147</v>
      </c>
    </row>
    <row r="103" spans="2:51" s="13" customFormat="1" ht="11.25">
      <c r="B103" s="187"/>
      <c r="C103" s="188"/>
      <c r="D103" s="189" t="s">
        <v>121</v>
      </c>
      <c r="E103" s="190" t="s">
        <v>19</v>
      </c>
      <c r="F103" s="191" t="s">
        <v>135</v>
      </c>
      <c r="G103" s="188"/>
      <c r="H103" s="190" t="s">
        <v>19</v>
      </c>
      <c r="I103" s="192"/>
      <c r="J103" s="188"/>
      <c r="K103" s="188"/>
      <c r="L103" s="193"/>
      <c r="M103" s="194"/>
      <c r="N103" s="195"/>
      <c r="O103" s="195"/>
      <c r="P103" s="195"/>
      <c r="Q103" s="195"/>
      <c r="R103" s="195"/>
      <c r="S103" s="195"/>
      <c r="T103" s="196"/>
      <c r="AT103" s="197" t="s">
        <v>121</v>
      </c>
      <c r="AU103" s="197" t="s">
        <v>80</v>
      </c>
      <c r="AV103" s="13" t="s">
        <v>76</v>
      </c>
      <c r="AW103" s="13" t="s">
        <v>33</v>
      </c>
      <c r="AX103" s="13" t="s">
        <v>71</v>
      </c>
      <c r="AY103" s="197" t="s">
        <v>111</v>
      </c>
    </row>
    <row r="104" spans="2:51" s="14" customFormat="1" ht="11.25">
      <c r="B104" s="198"/>
      <c r="C104" s="199"/>
      <c r="D104" s="189" t="s">
        <v>121</v>
      </c>
      <c r="E104" s="200" t="s">
        <v>19</v>
      </c>
      <c r="F104" s="201" t="s">
        <v>136</v>
      </c>
      <c r="G104" s="199"/>
      <c r="H104" s="202">
        <v>391.68</v>
      </c>
      <c r="I104" s="203"/>
      <c r="J104" s="199"/>
      <c r="K104" s="199"/>
      <c r="L104" s="204"/>
      <c r="M104" s="205"/>
      <c r="N104" s="206"/>
      <c r="O104" s="206"/>
      <c r="P104" s="206"/>
      <c r="Q104" s="206"/>
      <c r="R104" s="206"/>
      <c r="S104" s="206"/>
      <c r="T104" s="207"/>
      <c r="AT104" s="208" t="s">
        <v>121</v>
      </c>
      <c r="AU104" s="208" t="s">
        <v>80</v>
      </c>
      <c r="AV104" s="14" t="s">
        <v>80</v>
      </c>
      <c r="AW104" s="14" t="s">
        <v>33</v>
      </c>
      <c r="AX104" s="14" t="s">
        <v>76</v>
      </c>
      <c r="AY104" s="208" t="s">
        <v>111</v>
      </c>
    </row>
    <row r="105" spans="2:63" s="12" customFormat="1" ht="22.9" customHeight="1">
      <c r="B105" s="158"/>
      <c r="C105" s="159"/>
      <c r="D105" s="160" t="s">
        <v>70</v>
      </c>
      <c r="E105" s="172" t="s">
        <v>148</v>
      </c>
      <c r="F105" s="172" t="s">
        <v>149</v>
      </c>
      <c r="G105" s="159"/>
      <c r="H105" s="159"/>
      <c r="I105" s="162"/>
      <c r="J105" s="173">
        <f>BK105</f>
        <v>0</v>
      </c>
      <c r="K105" s="159"/>
      <c r="L105" s="164"/>
      <c r="M105" s="165"/>
      <c r="N105" s="166"/>
      <c r="O105" s="166"/>
      <c r="P105" s="167">
        <f>SUM(P106:P126)</f>
        <v>0</v>
      </c>
      <c r="Q105" s="166"/>
      <c r="R105" s="167">
        <f>SUM(R106:R126)</f>
        <v>0</v>
      </c>
      <c r="S105" s="166"/>
      <c r="T105" s="168">
        <f>SUM(T106:T126)</f>
        <v>33.0624</v>
      </c>
      <c r="AR105" s="169" t="s">
        <v>76</v>
      </c>
      <c r="AT105" s="170" t="s">
        <v>70</v>
      </c>
      <c r="AU105" s="170" t="s">
        <v>76</v>
      </c>
      <c r="AY105" s="169" t="s">
        <v>111</v>
      </c>
      <c r="BK105" s="171">
        <f>SUM(BK106:BK126)</f>
        <v>0</v>
      </c>
    </row>
    <row r="106" spans="1:65" s="2" customFormat="1" ht="24.2" customHeight="1">
      <c r="A106" s="34"/>
      <c r="B106" s="35"/>
      <c r="C106" s="174" t="s">
        <v>150</v>
      </c>
      <c r="D106" s="174" t="s">
        <v>114</v>
      </c>
      <c r="E106" s="175" t="s">
        <v>151</v>
      </c>
      <c r="F106" s="176" t="s">
        <v>152</v>
      </c>
      <c r="G106" s="177" t="s">
        <v>153</v>
      </c>
      <c r="H106" s="178">
        <v>857.9</v>
      </c>
      <c r="I106" s="179"/>
      <c r="J106" s="180">
        <f>ROUND(I106*H106,2)</f>
        <v>0</v>
      </c>
      <c r="K106" s="176" t="s">
        <v>118</v>
      </c>
      <c r="L106" s="39"/>
      <c r="M106" s="181" t="s">
        <v>19</v>
      </c>
      <c r="N106" s="182" t="s">
        <v>44</v>
      </c>
      <c r="O106" s="65"/>
      <c r="P106" s="183">
        <f>O106*H106</f>
        <v>0</v>
      </c>
      <c r="Q106" s="183">
        <v>0</v>
      </c>
      <c r="R106" s="183">
        <f>Q106*H106</f>
        <v>0</v>
      </c>
      <c r="S106" s="183">
        <v>0</v>
      </c>
      <c r="T106" s="184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85" t="s">
        <v>119</v>
      </c>
      <c r="AT106" s="185" t="s">
        <v>114</v>
      </c>
      <c r="AU106" s="185" t="s">
        <v>80</v>
      </c>
      <c r="AY106" s="17" t="s">
        <v>111</v>
      </c>
      <c r="BE106" s="186">
        <f>IF(N106="základní",J106,0)</f>
        <v>0</v>
      </c>
      <c r="BF106" s="186">
        <f>IF(N106="snížená",J106,0)</f>
        <v>0</v>
      </c>
      <c r="BG106" s="186">
        <f>IF(N106="zákl. přenesená",J106,0)</f>
        <v>0</v>
      </c>
      <c r="BH106" s="186">
        <f>IF(N106="sníž. přenesená",J106,0)</f>
        <v>0</v>
      </c>
      <c r="BI106" s="186">
        <f>IF(N106="nulová",J106,0)</f>
        <v>0</v>
      </c>
      <c r="BJ106" s="17" t="s">
        <v>119</v>
      </c>
      <c r="BK106" s="186">
        <f>ROUND(I106*H106,2)</f>
        <v>0</v>
      </c>
      <c r="BL106" s="17" t="s">
        <v>119</v>
      </c>
      <c r="BM106" s="185" t="s">
        <v>154</v>
      </c>
    </row>
    <row r="107" spans="2:51" s="13" customFormat="1" ht="11.25">
      <c r="B107" s="187"/>
      <c r="C107" s="188"/>
      <c r="D107" s="189" t="s">
        <v>121</v>
      </c>
      <c r="E107" s="190" t="s">
        <v>19</v>
      </c>
      <c r="F107" s="191" t="s">
        <v>155</v>
      </c>
      <c r="G107" s="188"/>
      <c r="H107" s="190" t="s">
        <v>19</v>
      </c>
      <c r="I107" s="192"/>
      <c r="J107" s="188"/>
      <c r="K107" s="188"/>
      <c r="L107" s="193"/>
      <c r="M107" s="194"/>
      <c r="N107" s="195"/>
      <c r="O107" s="195"/>
      <c r="P107" s="195"/>
      <c r="Q107" s="195"/>
      <c r="R107" s="195"/>
      <c r="S107" s="195"/>
      <c r="T107" s="196"/>
      <c r="AT107" s="197" t="s">
        <v>121</v>
      </c>
      <c r="AU107" s="197" t="s">
        <v>80</v>
      </c>
      <c r="AV107" s="13" t="s">
        <v>76</v>
      </c>
      <c r="AW107" s="13" t="s">
        <v>33</v>
      </c>
      <c r="AX107" s="13" t="s">
        <v>71</v>
      </c>
      <c r="AY107" s="197" t="s">
        <v>111</v>
      </c>
    </row>
    <row r="108" spans="2:51" s="14" customFormat="1" ht="11.25">
      <c r="B108" s="198"/>
      <c r="C108" s="199"/>
      <c r="D108" s="189" t="s">
        <v>121</v>
      </c>
      <c r="E108" s="200" t="s">
        <v>19</v>
      </c>
      <c r="F108" s="201" t="s">
        <v>156</v>
      </c>
      <c r="G108" s="199"/>
      <c r="H108" s="202">
        <v>405.5</v>
      </c>
      <c r="I108" s="203"/>
      <c r="J108" s="199"/>
      <c r="K108" s="199"/>
      <c r="L108" s="204"/>
      <c r="M108" s="205"/>
      <c r="N108" s="206"/>
      <c r="O108" s="206"/>
      <c r="P108" s="206"/>
      <c r="Q108" s="206"/>
      <c r="R108" s="206"/>
      <c r="S108" s="206"/>
      <c r="T108" s="207"/>
      <c r="AT108" s="208" t="s">
        <v>121</v>
      </c>
      <c r="AU108" s="208" t="s">
        <v>80</v>
      </c>
      <c r="AV108" s="14" t="s">
        <v>80</v>
      </c>
      <c r="AW108" s="14" t="s">
        <v>33</v>
      </c>
      <c r="AX108" s="14" t="s">
        <v>71</v>
      </c>
      <c r="AY108" s="208" t="s">
        <v>111</v>
      </c>
    </row>
    <row r="109" spans="2:51" s="13" customFormat="1" ht="11.25">
      <c r="B109" s="187"/>
      <c r="C109" s="188"/>
      <c r="D109" s="189" t="s">
        <v>121</v>
      </c>
      <c r="E109" s="190" t="s">
        <v>19</v>
      </c>
      <c r="F109" s="191" t="s">
        <v>157</v>
      </c>
      <c r="G109" s="188"/>
      <c r="H109" s="190" t="s">
        <v>19</v>
      </c>
      <c r="I109" s="192"/>
      <c r="J109" s="188"/>
      <c r="K109" s="188"/>
      <c r="L109" s="193"/>
      <c r="M109" s="194"/>
      <c r="N109" s="195"/>
      <c r="O109" s="195"/>
      <c r="P109" s="195"/>
      <c r="Q109" s="195"/>
      <c r="R109" s="195"/>
      <c r="S109" s="195"/>
      <c r="T109" s="196"/>
      <c r="AT109" s="197" t="s">
        <v>121</v>
      </c>
      <c r="AU109" s="197" t="s">
        <v>80</v>
      </c>
      <c r="AV109" s="13" t="s">
        <v>76</v>
      </c>
      <c r="AW109" s="13" t="s">
        <v>33</v>
      </c>
      <c r="AX109" s="13" t="s">
        <v>71</v>
      </c>
      <c r="AY109" s="197" t="s">
        <v>111</v>
      </c>
    </row>
    <row r="110" spans="2:51" s="14" customFormat="1" ht="11.25">
      <c r="B110" s="198"/>
      <c r="C110" s="199"/>
      <c r="D110" s="189" t="s">
        <v>121</v>
      </c>
      <c r="E110" s="200" t="s">
        <v>19</v>
      </c>
      <c r="F110" s="201" t="s">
        <v>158</v>
      </c>
      <c r="G110" s="199"/>
      <c r="H110" s="202">
        <v>452.4</v>
      </c>
      <c r="I110" s="203"/>
      <c r="J110" s="199"/>
      <c r="K110" s="199"/>
      <c r="L110" s="204"/>
      <c r="M110" s="205"/>
      <c r="N110" s="206"/>
      <c r="O110" s="206"/>
      <c r="P110" s="206"/>
      <c r="Q110" s="206"/>
      <c r="R110" s="206"/>
      <c r="S110" s="206"/>
      <c r="T110" s="207"/>
      <c r="AT110" s="208" t="s">
        <v>121</v>
      </c>
      <c r="AU110" s="208" t="s">
        <v>80</v>
      </c>
      <c r="AV110" s="14" t="s">
        <v>80</v>
      </c>
      <c r="AW110" s="14" t="s">
        <v>33</v>
      </c>
      <c r="AX110" s="14" t="s">
        <v>71</v>
      </c>
      <c r="AY110" s="208" t="s">
        <v>111</v>
      </c>
    </row>
    <row r="111" spans="2:51" s="15" customFormat="1" ht="11.25">
      <c r="B111" s="213"/>
      <c r="C111" s="214"/>
      <c r="D111" s="189" t="s">
        <v>121</v>
      </c>
      <c r="E111" s="215" t="s">
        <v>19</v>
      </c>
      <c r="F111" s="216" t="s">
        <v>159</v>
      </c>
      <c r="G111" s="214"/>
      <c r="H111" s="217">
        <v>857.9</v>
      </c>
      <c r="I111" s="218"/>
      <c r="J111" s="214"/>
      <c r="K111" s="214"/>
      <c r="L111" s="219"/>
      <c r="M111" s="220"/>
      <c r="N111" s="221"/>
      <c r="O111" s="221"/>
      <c r="P111" s="221"/>
      <c r="Q111" s="221"/>
      <c r="R111" s="221"/>
      <c r="S111" s="221"/>
      <c r="T111" s="222"/>
      <c r="AT111" s="223" t="s">
        <v>121</v>
      </c>
      <c r="AU111" s="223" t="s">
        <v>80</v>
      </c>
      <c r="AV111" s="15" t="s">
        <v>119</v>
      </c>
      <c r="AW111" s="15" t="s">
        <v>33</v>
      </c>
      <c r="AX111" s="15" t="s">
        <v>76</v>
      </c>
      <c r="AY111" s="223" t="s">
        <v>111</v>
      </c>
    </row>
    <row r="112" spans="1:65" s="2" customFormat="1" ht="14.45" customHeight="1">
      <c r="A112" s="34"/>
      <c r="B112" s="35"/>
      <c r="C112" s="174" t="s">
        <v>160</v>
      </c>
      <c r="D112" s="174" t="s">
        <v>114</v>
      </c>
      <c r="E112" s="175" t="s">
        <v>161</v>
      </c>
      <c r="F112" s="176" t="s">
        <v>162</v>
      </c>
      <c r="G112" s="177" t="s">
        <v>153</v>
      </c>
      <c r="H112" s="178">
        <v>131.2</v>
      </c>
      <c r="I112" s="179"/>
      <c r="J112" s="180">
        <f>ROUND(I112*H112,2)</f>
        <v>0</v>
      </c>
      <c r="K112" s="176" t="s">
        <v>19</v>
      </c>
      <c r="L112" s="39"/>
      <c r="M112" s="181" t="s">
        <v>19</v>
      </c>
      <c r="N112" s="182" t="s">
        <v>44</v>
      </c>
      <c r="O112" s="65"/>
      <c r="P112" s="183">
        <f>O112*H112</f>
        <v>0</v>
      </c>
      <c r="Q112" s="183">
        <v>0</v>
      </c>
      <c r="R112" s="183">
        <f>Q112*H112</f>
        <v>0</v>
      </c>
      <c r="S112" s="183">
        <v>0.252</v>
      </c>
      <c r="T112" s="184">
        <f>S112*H112</f>
        <v>33.0624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85" t="s">
        <v>119</v>
      </c>
      <c r="AT112" s="185" t="s">
        <v>114</v>
      </c>
      <c r="AU112" s="185" t="s">
        <v>80</v>
      </c>
      <c r="AY112" s="17" t="s">
        <v>111</v>
      </c>
      <c r="BE112" s="186">
        <f>IF(N112="základní",J112,0)</f>
        <v>0</v>
      </c>
      <c r="BF112" s="186">
        <f>IF(N112="snížená",J112,0)</f>
        <v>0</v>
      </c>
      <c r="BG112" s="186">
        <f>IF(N112="zákl. přenesená",J112,0)</f>
        <v>0</v>
      </c>
      <c r="BH112" s="186">
        <f>IF(N112="sníž. přenesená",J112,0)</f>
        <v>0</v>
      </c>
      <c r="BI112" s="186">
        <f>IF(N112="nulová",J112,0)</f>
        <v>0</v>
      </c>
      <c r="BJ112" s="17" t="s">
        <v>119</v>
      </c>
      <c r="BK112" s="186">
        <f>ROUND(I112*H112,2)</f>
        <v>0</v>
      </c>
      <c r="BL112" s="17" t="s">
        <v>119</v>
      </c>
      <c r="BM112" s="185" t="s">
        <v>163</v>
      </c>
    </row>
    <row r="113" spans="2:51" s="13" customFormat="1" ht="11.25">
      <c r="B113" s="187"/>
      <c r="C113" s="188"/>
      <c r="D113" s="189" t="s">
        <v>121</v>
      </c>
      <c r="E113" s="190" t="s">
        <v>19</v>
      </c>
      <c r="F113" s="191" t="s">
        <v>164</v>
      </c>
      <c r="G113" s="188"/>
      <c r="H113" s="190" t="s">
        <v>19</v>
      </c>
      <c r="I113" s="192"/>
      <c r="J113" s="188"/>
      <c r="K113" s="188"/>
      <c r="L113" s="193"/>
      <c r="M113" s="194"/>
      <c r="N113" s="195"/>
      <c r="O113" s="195"/>
      <c r="P113" s="195"/>
      <c r="Q113" s="195"/>
      <c r="R113" s="195"/>
      <c r="S113" s="195"/>
      <c r="T113" s="196"/>
      <c r="AT113" s="197" t="s">
        <v>121</v>
      </c>
      <c r="AU113" s="197" t="s">
        <v>80</v>
      </c>
      <c r="AV113" s="13" t="s">
        <v>76</v>
      </c>
      <c r="AW113" s="13" t="s">
        <v>33</v>
      </c>
      <c r="AX113" s="13" t="s">
        <v>71</v>
      </c>
      <c r="AY113" s="197" t="s">
        <v>111</v>
      </c>
    </row>
    <row r="114" spans="2:51" s="14" customFormat="1" ht="11.25">
      <c r="B114" s="198"/>
      <c r="C114" s="199"/>
      <c r="D114" s="189" t="s">
        <v>121</v>
      </c>
      <c r="E114" s="200" t="s">
        <v>19</v>
      </c>
      <c r="F114" s="201" t="s">
        <v>165</v>
      </c>
      <c r="G114" s="199"/>
      <c r="H114" s="202">
        <v>131.2</v>
      </c>
      <c r="I114" s="203"/>
      <c r="J114" s="199"/>
      <c r="K114" s="199"/>
      <c r="L114" s="204"/>
      <c r="M114" s="205"/>
      <c r="N114" s="206"/>
      <c r="O114" s="206"/>
      <c r="P114" s="206"/>
      <c r="Q114" s="206"/>
      <c r="R114" s="206"/>
      <c r="S114" s="206"/>
      <c r="T114" s="207"/>
      <c r="AT114" s="208" t="s">
        <v>121</v>
      </c>
      <c r="AU114" s="208" t="s">
        <v>80</v>
      </c>
      <c r="AV114" s="14" t="s">
        <v>80</v>
      </c>
      <c r="AW114" s="14" t="s">
        <v>33</v>
      </c>
      <c r="AX114" s="14" t="s">
        <v>76</v>
      </c>
      <c r="AY114" s="208" t="s">
        <v>111</v>
      </c>
    </row>
    <row r="115" spans="1:65" s="2" customFormat="1" ht="37.9" customHeight="1">
      <c r="A115" s="34"/>
      <c r="B115" s="35"/>
      <c r="C115" s="174" t="s">
        <v>166</v>
      </c>
      <c r="D115" s="174" t="s">
        <v>114</v>
      </c>
      <c r="E115" s="175" t="s">
        <v>167</v>
      </c>
      <c r="F115" s="176" t="s">
        <v>168</v>
      </c>
      <c r="G115" s="177" t="s">
        <v>153</v>
      </c>
      <c r="H115" s="178">
        <v>989.1</v>
      </c>
      <c r="I115" s="179"/>
      <c r="J115" s="180">
        <f>ROUND(I115*H115,2)</f>
        <v>0</v>
      </c>
      <c r="K115" s="176" t="s">
        <v>118</v>
      </c>
      <c r="L115" s="39"/>
      <c r="M115" s="181" t="s">
        <v>19</v>
      </c>
      <c r="N115" s="182" t="s">
        <v>44</v>
      </c>
      <c r="O115" s="65"/>
      <c r="P115" s="183">
        <f>O115*H115</f>
        <v>0</v>
      </c>
      <c r="Q115" s="183">
        <v>0</v>
      </c>
      <c r="R115" s="183">
        <f>Q115*H115</f>
        <v>0</v>
      </c>
      <c r="S115" s="183">
        <v>0</v>
      </c>
      <c r="T115" s="184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85" t="s">
        <v>119</v>
      </c>
      <c r="AT115" s="185" t="s">
        <v>114</v>
      </c>
      <c r="AU115" s="185" t="s">
        <v>80</v>
      </c>
      <c r="AY115" s="17" t="s">
        <v>111</v>
      </c>
      <c r="BE115" s="186">
        <f>IF(N115="základní",J115,0)</f>
        <v>0</v>
      </c>
      <c r="BF115" s="186">
        <f>IF(N115="snížená",J115,0)</f>
        <v>0</v>
      </c>
      <c r="BG115" s="186">
        <f>IF(N115="zákl. přenesená",J115,0)</f>
        <v>0</v>
      </c>
      <c r="BH115" s="186">
        <f>IF(N115="sníž. přenesená",J115,0)</f>
        <v>0</v>
      </c>
      <c r="BI115" s="186">
        <f>IF(N115="nulová",J115,0)</f>
        <v>0</v>
      </c>
      <c r="BJ115" s="17" t="s">
        <v>119</v>
      </c>
      <c r="BK115" s="186">
        <f>ROUND(I115*H115,2)</f>
        <v>0</v>
      </c>
      <c r="BL115" s="17" t="s">
        <v>119</v>
      </c>
      <c r="BM115" s="185" t="s">
        <v>169</v>
      </c>
    </row>
    <row r="116" spans="2:51" s="13" customFormat="1" ht="11.25">
      <c r="B116" s="187"/>
      <c r="C116" s="188"/>
      <c r="D116" s="189" t="s">
        <v>121</v>
      </c>
      <c r="E116" s="190" t="s">
        <v>19</v>
      </c>
      <c r="F116" s="191" t="s">
        <v>155</v>
      </c>
      <c r="G116" s="188"/>
      <c r="H116" s="190" t="s">
        <v>19</v>
      </c>
      <c r="I116" s="192"/>
      <c r="J116" s="188"/>
      <c r="K116" s="188"/>
      <c r="L116" s="193"/>
      <c r="M116" s="194"/>
      <c r="N116" s="195"/>
      <c r="O116" s="195"/>
      <c r="P116" s="195"/>
      <c r="Q116" s="195"/>
      <c r="R116" s="195"/>
      <c r="S116" s="195"/>
      <c r="T116" s="196"/>
      <c r="AT116" s="197" t="s">
        <v>121</v>
      </c>
      <c r="AU116" s="197" t="s">
        <v>80</v>
      </c>
      <c r="AV116" s="13" t="s">
        <v>76</v>
      </c>
      <c r="AW116" s="13" t="s">
        <v>33</v>
      </c>
      <c r="AX116" s="13" t="s">
        <v>71</v>
      </c>
      <c r="AY116" s="197" t="s">
        <v>111</v>
      </c>
    </row>
    <row r="117" spans="2:51" s="14" customFormat="1" ht="11.25">
      <c r="B117" s="198"/>
      <c r="C117" s="199"/>
      <c r="D117" s="189" t="s">
        <v>121</v>
      </c>
      <c r="E117" s="200" t="s">
        <v>19</v>
      </c>
      <c r="F117" s="201" t="s">
        <v>170</v>
      </c>
      <c r="G117" s="199"/>
      <c r="H117" s="202">
        <v>857.9</v>
      </c>
      <c r="I117" s="203"/>
      <c r="J117" s="199"/>
      <c r="K117" s="199"/>
      <c r="L117" s="204"/>
      <c r="M117" s="205"/>
      <c r="N117" s="206"/>
      <c r="O117" s="206"/>
      <c r="P117" s="206"/>
      <c r="Q117" s="206"/>
      <c r="R117" s="206"/>
      <c r="S117" s="206"/>
      <c r="T117" s="207"/>
      <c r="AT117" s="208" t="s">
        <v>121</v>
      </c>
      <c r="AU117" s="208" t="s">
        <v>80</v>
      </c>
      <c r="AV117" s="14" t="s">
        <v>80</v>
      </c>
      <c r="AW117" s="14" t="s">
        <v>33</v>
      </c>
      <c r="AX117" s="14" t="s">
        <v>71</v>
      </c>
      <c r="AY117" s="208" t="s">
        <v>111</v>
      </c>
    </row>
    <row r="118" spans="2:51" s="13" customFormat="1" ht="11.25">
      <c r="B118" s="187"/>
      <c r="C118" s="188"/>
      <c r="D118" s="189" t="s">
        <v>121</v>
      </c>
      <c r="E118" s="190" t="s">
        <v>19</v>
      </c>
      <c r="F118" s="191" t="s">
        <v>171</v>
      </c>
      <c r="G118" s="188"/>
      <c r="H118" s="190" t="s">
        <v>19</v>
      </c>
      <c r="I118" s="192"/>
      <c r="J118" s="188"/>
      <c r="K118" s="188"/>
      <c r="L118" s="193"/>
      <c r="M118" s="194"/>
      <c r="N118" s="195"/>
      <c r="O118" s="195"/>
      <c r="P118" s="195"/>
      <c r="Q118" s="195"/>
      <c r="R118" s="195"/>
      <c r="S118" s="195"/>
      <c r="T118" s="196"/>
      <c r="AT118" s="197" t="s">
        <v>121</v>
      </c>
      <c r="AU118" s="197" t="s">
        <v>80</v>
      </c>
      <c r="AV118" s="13" t="s">
        <v>76</v>
      </c>
      <c r="AW118" s="13" t="s">
        <v>33</v>
      </c>
      <c r="AX118" s="13" t="s">
        <v>71</v>
      </c>
      <c r="AY118" s="197" t="s">
        <v>111</v>
      </c>
    </row>
    <row r="119" spans="2:51" s="14" customFormat="1" ht="11.25">
      <c r="B119" s="198"/>
      <c r="C119" s="199"/>
      <c r="D119" s="189" t="s">
        <v>121</v>
      </c>
      <c r="E119" s="200" t="s">
        <v>19</v>
      </c>
      <c r="F119" s="201" t="s">
        <v>172</v>
      </c>
      <c r="G119" s="199"/>
      <c r="H119" s="202">
        <v>131.2</v>
      </c>
      <c r="I119" s="203"/>
      <c r="J119" s="199"/>
      <c r="K119" s="199"/>
      <c r="L119" s="204"/>
      <c r="M119" s="205"/>
      <c r="N119" s="206"/>
      <c r="O119" s="206"/>
      <c r="P119" s="206"/>
      <c r="Q119" s="206"/>
      <c r="R119" s="206"/>
      <c r="S119" s="206"/>
      <c r="T119" s="207"/>
      <c r="AT119" s="208" t="s">
        <v>121</v>
      </c>
      <c r="AU119" s="208" t="s">
        <v>80</v>
      </c>
      <c r="AV119" s="14" t="s">
        <v>80</v>
      </c>
      <c r="AW119" s="14" t="s">
        <v>33</v>
      </c>
      <c r="AX119" s="14" t="s">
        <v>71</v>
      </c>
      <c r="AY119" s="208" t="s">
        <v>111</v>
      </c>
    </row>
    <row r="120" spans="2:51" s="15" customFormat="1" ht="11.25">
      <c r="B120" s="213"/>
      <c r="C120" s="214"/>
      <c r="D120" s="189" t="s">
        <v>121</v>
      </c>
      <c r="E120" s="215" t="s">
        <v>19</v>
      </c>
      <c r="F120" s="216" t="s">
        <v>159</v>
      </c>
      <c r="G120" s="214"/>
      <c r="H120" s="217">
        <v>989.1</v>
      </c>
      <c r="I120" s="218"/>
      <c r="J120" s="214"/>
      <c r="K120" s="214"/>
      <c r="L120" s="219"/>
      <c r="M120" s="220"/>
      <c r="N120" s="221"/>
      <c r="O120" s="221"/>
      <c r="P120" s="221"/>
      <c r="Q120" s="221"/>
      <c r="R120" s="221"/>
      <c r="S120" s="221"/>
      <c r="T120" s="222"/>
      <c r="AT120" s="223" t="s">
        <v>121</v>
      </c>
      <c r="AU120" s="223" t="s">
        <v>80</v>
      </c>
      <c r="AV120" s="15" t="s">
        <v>119</v>
      </c>
      <c r="AW120" s="15" t="s">
        <v>33</v>
      </c>
      <c r="AX120" s="15" t="s">
        <v>76</v>
      </c>
      <c r="AY120" s="223" t="s">
        <v>111</v>
      </c>
    </row>
    <row r="121" spans="1:65" s="2" customFormat="1" ht="24.2" customHeight="1">
      <c r="A121" s="34"/>
      <c r="B121" s="35"/>
      <c r="C121" s="174" t="s">
        <v>173</v>
      </c>
      <c r="D121" s="174" t="s">
        <v>114</v>
      </c>
      <c r="E121" s="175" t="s">
        <v>174</v>
      </c>
      <c r="F121" s="176" t="s">
        <v>175</v>
      </c>
      <c r="G121" s="177" t="s">
        <v>133</v>
      </c>
      <c r="H121" s="178">
        <v>1681.47</v>
      </c>
      <c r="I121" s="179"/>
      <c r="J121" s="180">
        <f>ROUND(I121*H121,2)</f>
        <v>0</v>
      </c>
      <c r="K121" s="176" t="s">
        <v>118</v>
      </c>
      <c r="L121" s="39"/>
      <c r="M121" s="181" t="s">
        <v>19</v>
      </c>
      <c r="N121" s="182" t="s">
        <v>44</v>
      </c>
      <c r="O121" s="65"/>
      <c r="P121" s="183">
        <f>O121*H121</f>
        <v>0</v>
      </c>
      <c r="Q121" s="183">
        <v>0</v>
      </c>
      <c r="R121" s="183">
        <f>Q121*H121</f>
        <v>0</v>
      </c>
      <c r="S121" s="183">
        <v>0</v>
      </c>
      <c r="T121" s="184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85" t="s">
        <v>119</v>
      </c>
      <c r="AT121" s="185" t="s">
        <v>114</v>
      </c>
      <c r="AU121" s="185" t="s">
        <v>80</v>
      </c>
      <c r="AY121" s="17" t="s">
        <v>111</v>
      </c>
      <c r="BE121" s="186">
        <f>IF(N121="základní",J121,0)</f>
        <v>0</v>
      </c>
      <c r="BF121" s="186">
        <f>IF(N121="snížená",J121,0)</f>
        <v>0</v>
      </c>
      <c r="BG121" s="186">
        <f>IF(N121="zákl. přenesená",J121,0)</f>
        <v>0</v>
      </c>
      <c r="BH121" s="186">
        <f>IF(N121="sníž. přenesená",J121,0)</f>
        <v>0</v>
      </c>
      <c r="BI121" s="186">
        <f>IF(N121="nulová",J121,0)</f>
        <v>0</v>
      </c>
      <c r="BJ121" s="17" t="s">
        <v>119</v>
      </c>
      <c r="BK121" s="186">
        <f>ROUND(I121*H121,2)</f>
        <v>0</v>
      </c>
      <c r="BL121" s="17" t="s">
        <v>119</v>
      </c>
      <c r="BM121" s="185" t="s">
        <v>176</v>
      </c>
    </row>
    <row r="122" spans="2:51" s="14" customFormat="1" ht="11.25">
      <c r="B122" s="198"/>
      <c r="C122" s="199"/>
      <c r="D122" s="189" t="s">
        <v>121</v>
      </c>
      <c r="E122" s="199"/>
      <c r="F122" s="201" t="s">
        <v>177</v>
      </c>
      <c r="G122" s="199"/>
      <c r="H122" s="202">
        <v>1681.47</v>
      </c>
      <c r="I122" s="203"/>
      <c r="J122" s="199"/>
      <c r="K122" s="199"/>
      <c r="L122" s="204"/>
      <c r="M122" s="205"/>
      <c r="N122" s="206"/>
      <c r="O122" s="206"/>
      <c r="P122" s="206"/>
      <c r="Q122" s="206"/>
      <c r="R122" s="206"/>
      <c r="S122" s="206"/>
      <c r="T122" s="207"/>
      <c r="AT122" s="208" t="s">
        <v>121</v>
      </c>
      <c r="AU122" s="208" t="s">
        <v>80</v>
      </c>
      <c r="AV122" s="14" t="s">
        <v>80</v>
      </c>
      <c r="AW122" s="14" t="s">
        <v>4</v>
      </c>
      <c r="AX122" s="14" t="s">
        <v>76</v>
      </c>
      <c r="AY122" s="208" t="s">
        <v>111</v>
      </c>
    </row>
    <row r="123" spans="1:65" s="2" customFormat="1" ht="14.45" customHeight="1">
      <c r="A123" s="34"/>
      <c r="B123" s="35"/>
      <c r="C123" s="174" t="s">
        <v>178</v>
      </c>
      <c r="D123" s="174" t="s">
        <v>114</v>
      </c>
      <c r="E123" s="175" t="s">
        <v>179</v>
      </c>
      <c r="F123" s="176" t="s">
        <v>180</v>
      </c>
      <c r="G123" s="177" t="s">
        <v>117</v>
      </c>
      <c r="H123" s="178">
        <v>1508</v>
      </c>
      <c r="I123" s="179"/>
      <c r="J123" s="180">
        <f>ROUND(I123*H123,2)</f>
        <v>0</v>
      </c>
      <c r="K123" s="176" t="s">
        <v>118</v>
      </c>
      <c r="L123" s="39"/>
      <c r="M123" s="181" t="s">
        <v>19</v>
      </c>
      <c r="N123" s="182" t="s">
        <v>44</v>
      </c>
      <c r="O123" s="65"/>
      <c r="P123" s="183">
        <f>O123*H123</f>
        <v>0</v>
      </c>
      <c r="Q123" s="183">
        <v>0</v>
      </c>
      <c r="R123" s="183">
        <f>Q123*H123</f>
        <v>0</v>
      </c>
      <c r="S123" s="183">
        <v>0</v>
      </c>
      <c r="T123" s="184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85" t="s">
        <v>119</v>
      </c>
      <c r="AT123" s="185" t="s">
        <v>114</v>
      </c>
      <c r="AU123" s="185" t="s">
        <v>80</v>
      </c>
      <c r="AY123" s="17" t="s">
        <v>111</v>
      </c>
      <c r="BE123" s="186">
        <f>IF(N123="základní",J123,0)</f>
        <v>0</v>
      </c>
      <c r="BF123" s="186">
        <f>IF(N123="snížená",J123,0)</f>
        <v>0</v>
      </c>
      <c r="BG123" s="186">
        <f>IF(N123="zákl. přenesená",J123,0)</f>
        <v>0</v>
      </c>
      <c r="BH123" s="186">
        <f>IF(N123="sníž. přenesená",J123,0)</f>
        <v>0</v>
      </c>
      <c r="BI123" s="186">
        <f>IF(N123="nulová",J123,0)</f>
        <v>0</v>
      </c>
      <c r="BJ123" s="17" t="s">
        <v>119</v>
      </c>
      <c r="BK123" s="186">
        <f>ROUND(I123*H123,2)</f>
        <v>0</v>
      </c>
      <c r="BL123" s="17" t="s">
        <v>119</v>
      </c>
      <c r="BM123" s="185" t="s">
        <v>181</v>
      </c>
    </row>
    <row r="124" spans="2:51" s="13" customFormat="1" ht="11.25">
      <c r="B124" s="187"/>
      <c r="C124" s="188"/>
      <c r="D124" s="189" t="s">
        <v>121</v>
      </c>
      <c r="E124" s="190" t="s">
        <v>19</v>
      </c>
      <c r="F124" s="191" t="s">
        <v>182</v>
      </c>
      <c r="G124" s="188"/>
      <c r="H124" s="190" t="s">
        <v>19</v>
      </c>
      <c r="I124" s="192"/>
      <c r="J124" s="188"/>
      <c r="K124" s="188"/>
      <c r="L124" s="193"/>
      <c r="M124" s="194"/>
      <c r="N124" s="195"/>
      <c r="O124" s="195"/>
      <c r="P124" s="195"/>
      <c r="Q124" s="195"/>
      <c r="R124" s="195"/>
      <c r="S124" s="195"/>
      <c r="T124" s="196"/>
      <c r="AT124" s="197" t="s">
        <v>121</v>
      </c>
      <c r="AU124" s="197" t="s">
        <v>80</v>
      </c>
      <c r="AV124" s="13" t="s">
        <v>76</v>
      </c>
      <c r="AW124" s="13" t="s">
        <v>33</v>
      </c>
      <c r="AX124" s="13" t="s">
        <v>71</v>
      </c>
      <c r="AY124" s="197" t="s">
        <v>111</v>
      </c>
    </row>
    <row r="125" spans="2:51" s="14" customFormat="1" ht="11.25">
      <c r="B125" s="198"/>
      <c r="C125" s="199"/>
      <c r="D125" s="189" t="s">
        <v>121</v>
      </c>
      <c r="E125" s="200" t="s">
        <v>19</v>
      </c>
      <c r="F125" s="201" t="s">
        <v>183</v>
      </c>
      <c r="G125" s="199"/>
      <c r="H125" s="202">
        <v>1508</v>
      </c>
      <c r="I125" s="203"/>
      <c r="J125" s="199"/>
      <c r="K125" s="199"/>
      <c r="L125" s="204"/>
      <c r="M125" s="205"/>
      <c r="N125" s="206"/>
      <c r="O125" s="206"/>
      <c r="P125" s="206"/>
      <c r="Q125" s="206"/>
      <c r="R125" s="206"/>
      <c r="S125" s="206"/>
      <c r="T125" s="207"/>
      <c r="AT125" s="208" t="s">
        <v>121</v>
      </c>
      <c r="AU125" s="208" t="s">
        <v>80</v>
      </c>
      <c r="AV125" s="14" t="s">
        <v>80</v>
      </c>
      <c r="AW125" s="14" t="s">
        <v>33</v>
      </c>
      <c r="AX125" s="14" t="s">
        <v>76</v>
      </c>
      <c r="AY125" s="208" t="s">
        <v>111</v>
      </c>
    </row>
    <row r="126" spans="1:65" s="2" customFormat="1" ht="14.45" customHeight="1">
      <c r="A126" s="34"/>
      <c r="B126" s="35"/>
      <c r="C126" s="174" t="s">
        <v>184</v>
      </c>
      <c r="D126" s="174" t="s">
        <v>114</v>
      </c>
      <c r="E126" s="175" t="s">
        <v>185</v>
      </c>
      <c r="F126" s="176" t="s">
        <v>186</v>
      </c>
      <c r="G126" s="177" t="s">
        <v>117</v>
      </c>
      <c r="H126" s="178">
        <v>3020</v>
      </c>
      <c r="I126" s="179"/>
      <c r="J126" s="180">
        <f>ROUND(I126*H126,2)</f>
        <v>0</v>
      </c>
      <c r="K126" s="176" t="s">
        <v>118</v>
      </c>
      <c r="L126" s="39"/>
      <c r="M126" s="181" t="s">
        <v>19</v>
      </c>
      <c r="N126" s="182" t="s">
        <v>44</v>
      </c>
      <c r="O126" s="65"/>
      <c r="P126" s="183">
        <f>O126*H126</f>
        <v>0</v>
      </c>
      <c r="Q126" s="183">
        <v>0</v>
      </c>
      <c r="R126" s="183">
        <f>Q126*H126</f>
        <v>0</v>
      </c>
      <c r="S126" s="183">
        <v>0</v>
      </c>
      <c r="T126" s="184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5" t="s">
        <v>119</v>
      </c>
      <c r="AT126" s="185" t="s">
        <v>114</v>
      </c>
      <c r="AU126" s="185" t="s">
        <v>80</v>
      </c>
      <c r="AY126" s="17" t="s">
        <v>111</v>
      </c>
      <c r="BE126" s="186">
        <f>IF(N126="základní",J126,0)</f>
        <v>0</v>
      </c>
      <c r="BF126" s="186">
        <f>IF(N126="snížená",J126,0)</f>
        <v>0</v>
      </c>
      <c r="BG126" s="186">
        <f>IF(N126="zákl. přenesená",J126,0)</f>
        <v>0</v>
      </c>
      <c r="BH126" s="186">
        <f>IF(N126="sníž. přenesená",J126,0)</f>
        <v>0</v>
      </c>
      <c r="BI126" s="186">
        <f>IF(N126="nulová",J126,0)</f>
        <v>0</v>
      </c>
      <c r="BJ126" s="17" t="s">
        <v>119</v>
      </c>
      <c r="BK126" s="186">
        <f>ROUND(I126*H126,2)</f>
        <v>0</v>
      </c>
      <c r="BL126" s="17" t="s">
        <v>119</v>
      </c>
      <c r="BM126" s="185" t="s">
        <v>187</v>
      </c>
    </row>
    <row r="127" spans="2:63" s="12" customFormat="1" ht="22.9" customHeight="1">
      <c r="B127" s="158"/>
      <c r="C127" s="159"/>
      <c r="D127" s="160" t="s">
        <v>70</v>
      </c>
      <c r="E127" s="172" t="s">
        <v>188</v>
      </c>
      <c r="F127" s="172" t="s">
        <v>189</v>
      </c>
      <c r="G127" s="159"/>
      <c r="H127" s="159"/>
      <c r="I127" s="162"/>
      <c r="J127" s="173">
        <f>BK127</f>
        <v>0</v>
      </c>
      <c r="K127" s="159"/>
      <c r="L127" s="164"/>
      <c r="M127" s="165"/>
      <c r="N127" s="166"/>
      <c r="O127" s="166"/>
      <c r="P127" s="167">
        <f>SUM(P128:P133)</f>
        <v>0</v>
      </c>
      <c r="Q127" s="166"/>
      <c r="R127" s="167">
        <f>SUM(R128:R133)</f>
        <v>0</v>
      </c>
      <c r="S127" s="166"/>
      <c r="T127" s="168">
        <f>SUM(T128:T133)</f>
        <v>0</v>
      </c>
      <c r="AR127" s="169" t="s">
        <v>76</v>
      </c>
      <c r="AT127" s="170" t="s">
        <v>70</v>
      </c>
      <c r="AU127" s="170" t="s">
        <v>76</v>
      </c>
      <c r="AY127" s="169" t="s">
        <v>111</v>
      </c>
      <c r="BK127" s="171">
        <f>SUM(BK128:BK133)</f>
        <v>0</v>
      </c>
    </row>
    <row r="128" spans="1:65" s="2" customFormat="1" ht="24.2" customHeight="1">
      <c r="A128" s="34"/>
      <c r="B128" s="35"/>
      <c r="C128" s="174" t="s">
        <v>190</v>
      </c>
      <c r="D128" s="174" t="s">
        <v>114</v>
      </c>
      <c r="E128" s="175" t="s">
        <v>191</v>
      </c>
      <c r="F128" s="176" t="s">
        <v>192</v>
      </c>
      <c r="G128" s="177" t="s">
        <v>117</v>
      </c>
      <c r="H128" s="178">
        <v>960</v>
      </c>
      <c r="I128" s="179"/>
      <c r="J128" s="180">
        <f>ROUND(I128*H128,2)</f>
        <v>0</v>
      </c>
      <c r="K128" s="176" t="s">
        <v>118</v>
      </c>
      <c r="L128" s="39"/>
      <c r="M128" s="181" t="s">
        <v>19</v>
      </c>
      <c r="N128" s="182" t="s">
        <v>44</v>
      </c>
      <c r="O128" s="65"/>
      <c r="P128" s="183">
        <f>O128*H128</f>
        <v>0</v>
      </c>
      <c r="Q128" s="183">
        <v>0</v>
      </c>
      <c r="R128" s="183">
        <f>Q128*H128</f>
        <v>0</v>
      </c>
      <c r="S128" s="183">
        <v>0</v>
      </c>
      <c r="T128" s="184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5" t="s">
        <v>119</v>
      </c>
      <c r="AT128" s="185" t="s">
        <v>114</v>
      </c>
      <c r="AU128" s="185" t="s">
        <v>80</v>
      </c>
      <c r="AY128" s="17" t="s">
        <v>111</v>
      </c>
      <c r="BE128" s="186">
        <f>IF(N128="základní",J128,0)</f>
        <v>0</v>
      </c>
      <c r="BF128" s="186">
        <f>IF(N128="snížená",J128,0)</f>
        <v>0</v>
      </c>
      <c r="BG128" s="186">
        <f>IF(N128="zákl. přenesená",J128,0)</f>
        <v>0</v>
      </c>
      <c r="BH128" s="186">
        <f>IF(N128="sníž. přenesená",J128,0)</f>
        <v>0</v>
      </c>
      <c r="BI128" s="186">
        <f>IF(N128="nulová",J128,0)</f>
        <v>0</v>
      </c>
      <c r="BJ128" s="17" t="s">
        <v>119</v>
      </c>
      <c r="BK128" s="186">
        <f>ROUND(I128*H128,2)</f>
        <v>0</v>
      </c>
      <c r="BL128" s="17" t="s">
        <v>119</v>
      </c>
      <c r="BM128" s="185" t="s">
        <v>193</v>
      </c>
    </row>
    <row r="129" spans="1:65" s="2" customFormat="1" ht="14.45" customHeight="1">
      <c r="A129" s="34"/>
      <c r="B129" s="35"/>
      <c r="C129" s="174" t="s">
        <v>194</v>
      </c>
      <c r="D129" s="174" t="s">
        <v>114</v>
      </c>
      <c r="E129" s="175" t="s">
        <v>195</v>
      </c>
      <c r="F129" s="176" t="s">
        <v>196</v>
      </c>
      <c r="G129" s="177" t="s">
        <v>117</v>
      </c>
      <c r="H129" s="178">
        <v>960</v>
      </c>
      <c r="I129" s="179"/>
      <c r="J129" s="180">
        <f>ROUND(I129*H129,2)</f>
        <v>0</v>
      </c>
      <c r="K129" s="176" t="s">
        <v>118</v>
      </c>
      <c r="L129" s="39"/>
      <c r="M129" s="181" t="s">
        <v>19</v>
      </c>
      <c r="N129" s="182" t="s">
        <v>44</v>
      </c>
      <c r="O129" s="65"/>
      <c r="P129" s="183">
        <f>O129*H129</f>
        <v>0</v>
      </c>
      <c r="Q129" s="183">
        <v>0</v>
      </c>
      <c r="R129" s="183">
        <f>Q129*H129</f>
        <v>0</v>
      </c>
      <c r="S129" s="183">
        <v>0</v>
      </c>
      <c r="T129" s="184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5" t="s">
        <v>119</v>
      </c>
      <c r="AT129" s="185" t="s">
        <v>114</v>
      </c>
      <c r="AU129" s="185" t="s">
        <v>80</v>
      </c>
      <c r="AY129" s="17" t="s">
        <v>111</v>
      </c>
      <c r="BE129" s="186">
        <f>IF(N129="základní",J129,0)</f>
        <v>0</v>
      </c>
      <c r="BF129" s="186">
        <f>IF(N129="snížená",J129,0)</f>
        <v>0</v>
      </c>
      <c r="BG129" s="186">
        <f>IF(N129="zákl. přenesená",J129,0)</f>
        <v>0</v>
      </c>
      <c r="BH129" s="186">
        <f>IF(N129="sníž. přenesená",J129,0)</f>
        <v>0</v>
      </c>
      <c r="BI129" s="186">
        <f>IF(N129="nulová",J129,0)</f>
        <v>0</v>
      </c>
      <c r="BJ129" s="17" t="s">
        <v>119</v>
      </c>
      <c r="BK129" s="186">
        <f>ROUND(I129*H129,2)</f>
        <v>0</v>
      </c>
      <c r="BL129" s="17" t="s">
        <v>119</v>
      </c>
      <c r="BM129" s="185" t="s">
        <v>197</v>
      </c>
    </row>
    <row r="130" spans="1:65" s="2" customFormat="1" ht="24.2" customHeight="1">
      <c r="A130" s="34"/>
      <c r="B130" s="35"/>
      <c r="C130" s="174" t="s">
        <v>8</v>
      </c>
      <c r="D130" s="174" t="s">
        <v>114</v>
      </c>
      <c r="E130" s="175" t="s">
        <v>198</v>
      </c>
      <c r="F130" s="176" t="s">
        <v>199</v>
      </c>
      <c r="G130" s="177" t="s">
        <v>117</v>
      </c>
      <c r="H130" s="178">
        <v>960</v>
      </c>
      <c r="I130" s="179"/>
      <c r="J130" s="180">
        <f>ROUND(I130*H130,2)</f>
        <v>0</v>
      </c>
      <c r="K130" s="176" t="s">
        <v>118</v>
      </c>
      <c r="L130" s="39"/>
      <c r="M130" s="181" t="s">
        <v>19</v>
      </c>
      <c r="N130" s="182" t="s">
        <v>44</v>
      </c>
      <c r="O130" s="65"/>
      <c r="P130" s="183">
        <f>O130*H130</f>
        <v>0</v>
      </c>
      <c r="Q130" s="183">
        <v>0</v>
      </c>
      <c r="R130" s="183">
        <f>Q130*H130</f>
        <v>0</v>
      </c>
      <c r="S130" s="183">
        <v>0</v>
      </c>
      <c r="T130" s="184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5" t="s">
        <v>119</v>
      </c>
      <c r="AT130" s="185" t="s">
        <v>114</v>
      </c>
      <c r="AU130" s="185" t="s">
        <v>80</v>
      </c>
      <c r="AY130" s="17" t="s">
        <v>111</v>
      </c>
      <c r="BE130" s="186">
        <f>IF(N130="základní",J130,0)</f>
        <v>0</v>
      </c>
      <c r="BF130" s="186">
        <f>IF(N130="snížená",J130,0)</f>
        <v>0</v>
      </c>
      <c r="BG130" s="186">
        <f>IF(N130="zákl. přenesená",J130,0)</f>
        <v>0</v>
      </c>
      <c r="BH130" s="186">
        <f>IF(N130="sníž. přenesená",J130,0)</f>
        <v>0</v>
      </c>
      <c r="BI130" s="186">
        <f>IF(N130="nulová",J130,0)</f>
        <v>0</v>
      </c>
      <c r="BJ130" s="17" t="s">
        <v>119</v>
      </c>
      <c r="BK130" s="186">
        <f>ROUND(I130*H130,2)</f>
        <v>0</v>
      </c>
      <c r="BL130" s="17" t="s">
        <v>119</v>
      </c>
      <c r="BM130" s="185" t="s">
        <v>200</v>
      </c>
    </row>
    <row r="131" spans="1:65" s="2" customFormat="1" ht="14.45" customHeight="1">
      <c r="A131" s="34"/>
      <c r="B131" s="35"/>
      <c r="C131" s="174" t="s">
        <v>201</v>
      </c>
      <c r="D131" s="174" t="s">
        <v>114</v>
      </c>
      <c r="E131" s="175" t="s">
        <v>202</v>
      </c>
      <c r="F131" s="176" t="s">
        <v>203</v>
      </c>
      <c r="G131" s="177" t="s">
        <v>117</v>
      </c>
      <c r="H131" s="178">
        <v>960</v>
      </c>
      <c r="I131" s="179"/>
      <c r="J131" s="180">
        <f>ROUND(I131*H131,2)</f>
        <v>0</v>
      </c>
      <c r="K131" s="176" t="s">
        <v>118</v>
      </c>
      <c r="L131" s="39"/>
      <c r="M131" s="181" t="s">
        <v>19</v>
      </c>
      <c r="N131" s="182" t="s">
        <v>44</v>
      </c>
      <c r="O131" s="65"/>
      <c r="P131" s="183">
        <f>O131*H131</f>
        <v>0</v>
      </c>
      <c r="Q131" s="183">
        <v>0</v>
      </c>
      <c r="R131" s="183">
        <f>Q131*H131</f>
        <v>0</v>
      </c>
      <c r="S131" s="183">
        <v>0</v>
      </c>
      <c r="T131" s="184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5" t="s">
        <v>119</v>
      </c>
      <c r="AT131" s="185" t="s">
        <v>114</v>
      </c>
      <c r="AU131" s="185" t="s">
        <v>80</v>
      </c>
      <c r="AY131" s="17" t="s">
        <v>111</v>
      </c>
      <c r="BE131" s="186">
        <f>IF(N131="základní",J131,0)</f>
        <v>0</v>
      </c>
      <c r="BF131" s="186">
        <f>IF(N131="snížená",J131,0)</f>
        <v>0</v>
      </c>
      <c r="BG131" s="186">
        <f>IF(N131="zákl. přenesená",J131,0)</f>
        <v>0</v>
      </c>
      <c r="BH131" s="186">
        <f>IF(N131="sníž. přenesená",J131,0)</f>
        <v>0</v>
      </c>
      <c r="BI131" s="186">
        <f>IF(N131="nulová",J131,0)</f>
        <v>0</v>
      </c>
      <c r="BJ131" s="17" t="s">
        <v>119</v>
      </c>
      <c r="BK131" s="186">
        <f>ROUND(I131*H131,2)</f>
        <v>0</v>
      </c>
      <c r="BL131" s="17" t="s">
        <v>119</v>
      </c>
      <c r="BM131" s="185" t="s">
        <v>204</v>
      </c>
    </row>
    <row r="132" spans="1:65" s="2" customFormat="1" ht="14.45" customHeight="1">
      <c r="A132" s="34"/>
      <c r="B132" s="35"/>
      <c r="C132" s="174" t="s">
        <v>205</v>
      </c>
      <c r="D132" s="174" t="s">
        <v>114</v>
      </c>
      <c r="E132" s="175" t="s">
        <v>206</v>
      </c>
      <c r="F132" s="176" t="s">
        <v>207</v>
      </c>
      <c r="G132" s="177" t="s">
        <v>117</v>
      </c>
      <c r="H132" s="178">
        <v>1920</v>
      </c>
      <c r="I132" s="179"/>
      <c r="J132" s="180">
        <f>ROUND(I132*H132,2)</f>
        <v>0</v>
      </c>
      <c r="K132" s="176" t="s">
        <v>118</v>
      </c>
      <c r="L132" s="39"/>
      <c r="M132" s="181" t="s">
        <v>19</v>
      </c>
      <c r="N132" s="182" t="s">
        <v>44</v>
      </c>
      <c r="O132" s="65"/>
      <c r="P132" s="183">
        <f>O132*H132</f>
        <v>0</v>
      </c>
      <c r="Q132" s="183">
        <v>0</v>
      </c>
      <c r="R132" s="183">
        <f>Q132*H132</f>
        <v>0</v>
      </c>
      <c r="S132" s="183">
        <v>0</v>
      </c>
      <c r="T132" s="184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5" t="s">
        <v>119</v>
      </c>
      <c r="AT132" s="185" t="s">
        <v>114</v>
      </c>
      <c r="AU132" s="185" t="s">
        <v>80</v>
      </c>
      <c r="AY132" s="17" t="s">
        <v>111</v>
      </c>
      <c r="BE132" s="186">
        <f>IF(N132="základní",J132,0)</f>
        <v>0</v>
      </c>
      <c r="BF132" s="186">
        <f>IF(N132="snížená",J132,0)</f>
        <v>0</v>
      </c>
      <c r="BG132" s="186">
        <f>IF(N132="zákl. přenesená",J132,0)</f>
        <v>0</v>
      </c>
      <c r="BH132" s="186">
        <f>IF(N132="sníž. přenesená",J132,0)</f>
        <v>0</v>
      </c>
      <c r="BI132" s="186">
        <f>IF(N132="nulová",J132,0)</f>
        <v>0</v>
      </c>
      <c r="BJ132" s="17" t="s">
        <v>119</v>
      </c>
      <c r="BK132" s="186">
        <f>ROUND(I132*H132,2)</f>
        <v>0</v>
      </c>
      <c r="BL132" s="17" t="s">
        <v>119</v>
      </c>
      <c r="BM132" s="185" t="s">
        <v>208</v>
      </c>
    </row>
    <row r="133" spans="2:51" s="14" customFormat="1" ht="11.25">
      <c r="B133" s="198"/>
      <c r="C133" s="199"/>
      <c r="D133" s="189" t="s">
        <v>121</v>
      </c>
      <c r="E133" s="200" t="s">
        <v>19</v>
      </c>
      <c r="F133" s="201" t="s">
        <v>209</v>
      </c>
      <c r="G133" s="199"/>
      <c r="H133" s="202">
        <v>1920</v>
      </c>
      <c r="I133" s="203"/>
      <c r="J133" s="199"/>
      <c r="K133" s="199"/>
      <c r="L133" s="204"/>
      <c r="M133" s="205"/>
      <c r="N133" s="206"/>
      <c r="O133" s="206"/>
      <c r="P133" s="206"/>
      <c r="Q133" s="206"/>
      <c r="R133" s="206"/>
      <c r="S133" s="206"/>
      <c r="T133" s="207"/>
      <c r="AT133" s="208" t="s">
        <v>121</v>
      </c>
      <c r="AU133" s="208" t="s">
        <v>80</v>
      </c>
      <c r="AV133" s="14" t="s">
        <v>80</v>
      </c>
      <c r="AW133" s="14" t="s">
        <v>33</v>
      </c>
      <c r="AX133" s="14" t="s">
        <v>76</v>
      </c>
      <c r="AY133" s="208" t="s">
        <v>111</v>
      </c>
    </row>
    <row r="134" spans="2:63" s="12" customFormat="1" ht="22.9" customHeight="1">
      <c r="B134" s="158"/>
      <c r="C134" s="159"/>
      <c r="D134" s="160" t="s">
        <v>70</v>
      </c>
      <c r="E134" s="172" t="s">
        <v>210</v>
      </c>
      <c r="F134" s="172" t="s">
        <v>211</v>
      </c>
      <c r="G134" s="159"/>
      <c r="H134" s="159"/>
      <c r="I134" s="162"/>
      <c r="J134" s="173">
        <f>BK134</f>
        <v>0</v>
      </c>
      <c r="K134" s="159"/>
      <c r="L134" s="164"/>
      <c r="M134" s="165"/>
      <c r="N134" s="166"/>
      <c r="O134" s="166"/>
      <c r="P134" s="167">
        <f>SUM(P135:P142)</f>
        <v>0</v>
      </c>
      <c r="Q134" s="166"/>
      <c r="R134" s="167">
        <f>SUM(R135:R142)</f>
        <v>45.353840000000005</v>
      </c>
      <c r="S134" s="166"/>
      <c r="T134" s="168">
        <f>SUM(T135:T142)</f>
        <v>0</v>
      </c>
      <c r="AR134" s="169" t="s">
        <v>76</v>
      </c>
      <c r="AT134" s="170" t="s">
        <v>70</v>
      </c>
      <c r="AU134" s="170" t="s">
        <v>76</v>
      </c>
      <c r="AY134" s="169" t="s">
        <v>111</v>
      </c>
      <c r="BK134" s="171">
        <f>SUM(BK135:BK142)</f>
        <v>0</v>
      </c>
    </row>
    <row r="135" spans="1:65" s="2" customFormat="1" ht="24.2" customHeight="1">
      <c r="A135" s="34"/>
      <c r="B135" s="35"/>
      <c r="C135" s="174" t="s">
        <v>212</v>
      </c>
      <c r="D135" s="174" t="s">
        <v>114</v>
      </c>
      <c r="E135" s="175" t="s">
        <v>191</v>
      </c>
      <c r="F135" s="176" t="s">
        <v>192</v>
      </c>
      <c r="G135" s="177" t="s">
        <v>117</v>
      </c>
      <c r="H135" s="178">
        <v>3020</v>
      </c>
      <c r="I135" s="179"/>
      <c r="J135" s="180">
        <f>ROUND(I135*H135,2)</f>
        <v>0</v>
      </c>
      <c r="K135" s="176" t="s">
        <v>118</v>
      </c>
      <c r="L135" s="39"/>
      <c r="M135" s="181" t="s">
        <v>19</v>
      </c>
      <c r="N135" s="182" t="s">
        <v>44</v>
      </c>
      <c r="O135" s="65"/>
      <c r="P135" s="183">
        <f>O135*H135</f>
        <v>0</v>
      </c>
      <c r="Q135" s="183">
        <v>0</v>
      </c>
      <c r="R135" s="183">
        <f>Q135*H135</f>
        <v>0</v>
      </c>
      <c r="S135" s="183">
        <v>0</v>
      </c>
      <c r="T135" s="184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5" t="s">
        <v>119</v>
      </c>
      <c r="AT135" s="185" t="s">
        <v>114</v>
      </c>
      <c r="AU135" s="185" t="s">
        <v>80</v>
      </c>
      <c r="AY135" s="17" t="s">
        <v>111</v>
      </c>
      <c r="BE135" s="186">
        <f>IF(N135="základní",J135,0)</f>
        <v>0</v>
      </c>
      <c r="BF135" s="186">
        <f>IF(N135="snížená",J135,0)</f>
        <v>0</v>
      </c>
      <c r="BG135" s="186">
        <f>IF(N135="zákl. přenesená",J135,0)</f>
        <v>0</v>
      </c>
      <c r="BH135" s="186">
        <f>IF(N135="sníž. přenesená",J135,0)</f>
        <v>0</v>
      </c>
      <c r="BI135" s="186">
        <f>IF(N135="nulová",J135,0)</f>
        <v>0</v>
      </c>
      <c r="BJ135" s="17" t="s">
        <v>119</v>
      </c>
      <c r="BK135" s="186">
        <f>ROUND(I135*H135,2)</f>
        <v>0</v>
      </c>
      <c r="BL135" s="17" t="s">
        <v>119</v>
      </c>
      <c r="BM135" s="185" t="s">
        <v>213</v>
      </c>
    </row>
    <row r="136" spans="1:65" s="2" customFormat="1" ht="14.45" customHeight="1">
      <c r="A136" s="34"/>
      <c r="B136" s="35"/>
      <c r="C136" s="174" t="s">
        <v>214</v>
      </c>
      <c r="D136" s="174" t="s">
        <v>114</v>
      </c>
      <c r="E136" s="175" t="s">
        <v>215</v>
      </c>
      <c r="F136" s="176" t="s">
        <v>216</v>
      </c>
      <c r="G136" s="177" t="s">
        <v>117</v>
      </c>
      <c r="H136" s="178">
        <v>3020</v>
      </c>
      <c r="I136" s="179"/>
      <c r="J136" s="180">
        <f>ROUND(I136*H136,2)</f>
        <v>0</v>
      </c>
      <c r="K136" s="176" t="s">
        <v>19</v>
      </c>
      <c r="L136" s="39"/>
      <c r="M136" s="181" t="s">
        <v>19</v>
      </c>
      <c r="N136" s="182" t="s">
        <v>44</v>
      </c>
      <c r="O136" s="65"/>
      <c r="P136" s="183">
        <f>O136*H136</f>
        <v>0</v>
      </c>
      <c r="Q136" s="183">
        <v>0</v>
      </c>
      <c r="R136" s="183">
        <f>Q136*H136</f>
        <v>0</v>
      </c>
      <c r="S136" s="183">
        <v>0</v>
      </c>
      <c r="T136" s="184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5" t="s">
        <v>119</v>
      </c>
      <c r="AT136" s="185" t="s">
        <v>114</v>
      </c>
      <c r="AU136" s="185" t="s">
        <v>80</v>
      </c>
      <c r="AY136" s="17" t="s">
        <v>111</v>
      </c>
      <c r="BE136" s="186">
        <f>IF(N136="základní",J136,0)</f>
        <v>0</v>
      </c>
      <c r="BF136" s="186">
        <f>IF(N136="snížená",J136,0)</f>
        <v>0</v>
      </c>
      <c r="BG136" s="186">
        <f>IF(N136="zákl. přenesená",J136,0)</f>
        <v>0</v>
      </c>
      <c r="BH136" s="186">
        <f>IF(N136="sníž. přenesená",J136,0)</f>
        <v>0</v>
      </c>
      <c r="BI136" s="186">
        <f>IF(N136="nulová",J136,0)</f>
        <v>0</v>
      </c>
      <c r="BJ136" s="17" t="s">
        <v>119</v>
      </c>
      <c r="BK136" s="186">
        <f>ROUND(I136*H136,2)</f>
        <v>0</v>
      </c>
      <c r="BL136" s="17" t="s">
        <v>119</v>
      </c>
      <c r="BM136" s="185" t="s">
        <v>217</v>
      </c>
    </row>
    <row r="137" spans="1:65" s="2" customFormat="1" ht="14.45" customHeight="1">
      <c r="A137" s="34"/>
      <c r="B137" s="35"/>
      <c r="C137" s="174" t="s">
        <v>218</v>
      </c>
      <c r="D137" s="174" t="s">
        <v>114</v>
      </c>
      <c r="E137" s="175" t="s">
        <v>219</v>
      </c>
      <c r="F137" s="176" t="s">
        <v>220</v>
      </c>
      <c r="G137" s="177" t="s">
        <v>117</v>
      </c>
      <c r="H137" s="178">
        <v>3221.5</v>
      </c>
      <c r="I137" s="179"/>
      <c r="J137" s="180">
        <f>ROUND(I137*H137,2)</f>
        <v>0</v>
      </c>
      <c r="K137" s="176" t="s">
        <v>118</v>
      </c>
      <c r="L137" s="39"/>
      <c r="M137" s="181" t="s">
        <v>19</v>
      </c>
      <c r="N137" s="182" t="s">
        <v>44</v>
      </c>
      <c r="O137" s="65"/>
      <c r="P137" s="183">
        <f>O137*H137</f>
        <v>0</v>
      </c>
      <c r="Q137" s="183">
        <v>0.01386</v>
      </c>
      <c r="R137" s="183">
        <f>Q137*H137</f>
        <v>44.64999</v>
      </c>
      <c r="S137" s="183">
        <v>0</v>
      </c>
      <c r="T137" s="184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5" t="s">
        <v>119</v>
      </c>
      <c r="AT137" s="185" t="s">
        <v>114</v>
      </c>
      <c r="AU137" s="185" t="s">
        <v>80</v>
      </c>
      <c r="AY137" s="17" t="s">
        <v>111</v>
      </c>
      <c r="BE137" s="186">
        <f>IF(N137="základní",J137,0)</f>
        <v>0</v>
      </c>
      <c r="BF137" s="186">
        <f>IF(N137="snížená",J137,0)</f>
        <v>0</v>
      </c>
      <c r="BG137" s="186">
        <f>IF(N137="zákl. přenesená",J137,0)</f>
        <v>0</v>
      </c>
      <c r="BH137" s="186">
        <f>IF(N137="sníž. přenesená",J137,0)</f>
        <v>0</v>
      </c>
      <c r="BI137" s="186">
        <f>IF(N137="nulová",J137,0)</f>
        <v>0</v>
      </c>
      <c r="BJ137" s="17" t="s">
        <v>119</v>
      </c>
      <c r="BK137" s="186">
        <f>ROUND(I137*H137,2)</f>
        <v>0</v>
      </c>
      <c r="BL137" s="17" t="s">
        <v>119</v>
      </c>
      <c r="BM137" s="185" t="s">
        <v>221</v>
      </c>
    </row>
    <row r="138" spans="1:47" s="2" customFormat="1" ht="19.5">
      <c r="A138" s="34"/>
      <c r="B138" s="35"/>
      <c r="C138" s="36"/>
      <c r="D138" s="189" t="s">
        <v>141</v>
      </c>
      <c r="E138" s="36"/>
      <c r="F138" s="209" t="s">
        <v>222</v>
      </c>
      <c r="G138" s="36"/>
      <c r="H138" s="36"/>
      <c r="I138" s="210"/>
      <c r="J138" s="36"/>
      <c r="K138" s="36"/>
      <c r="L138" s="39"/>
      <c r="M138" s="211"/>
      <c r="N138" s="212"/>
      <c r="O138" s="65"/>
      <c r="P138" s="65"/>
      <c r="Q138" s="65"/>
      <c r="R138" s="65"/>
      <c r="S138" s="65"/>
      <c r="T138" s="66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141</v>
      </c>
      <c r="AU138" s="17" t="s">
        <v>80</v>
      </c>
    </row>
    <row r="139" spans="1:65" s="2" customFormat="1" ht="14.45" customHeight="1">
      <c r="A139" s="34"/>
      <c r="B139" s="35"/>
      <c r="C139" s="174" t="s">
        <v>7</v>
      </c>
      <c r="D139" s="174" t="s">
        <v>114</v>
      </c>
      <c r="E139" s="175" t="s">
        <v>223</v>
      </c>
      <c r="F139" s="176" t="s">
        <v>224</v>
      </c>
      <c r="G139" s="177" t="s">
        <v>225</v>
      </c>
      <c r="H139" s="178">
        <v>2011</v>
      </c>
      <c r="I139" s="179"/>
      <c r="J139" s="180">
        <f>ROUND(I139*H139,2)</f>
        <v>0</v>
      </c>
      <c r="K139" s="176" t="s">
        <v>118</v>
      </c>
      <c r="L139" s="39"/>
      <c r="M139" s="181" t="s">
        <v>19</v>
      </c>
      <c r="N139" s="182" t="s">
        <v>44</v>
      </c>
      <c r="O139" s="65"/>
      <c r="P139" s="183">
        <f>O139*H139</f>
        <v>0</v>
      </c>
      <c r="Q139" s="183">
        <v>1E-05</v>
      </c>
      <c r="R139" s="183">
        <f>Q139*H139</f>
        <v>0.020110000000000003</v>
      </c>
      <c r="S139" s="183">
        <v>0</v>
      </c>
      <c r="T139" s="184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5" t="s">
        <v>119</v>
      </c>
      <c r="AT139" s="185" t="s">
        <v>114</v>
      </c>
      <c r="AU139" s="185" t="s">
        <v>80</v>
      </c>
      <c r="AY139" s="17" t="s">
        <v>111</v>
      </c>
      <c r="BE139" s="186">
        <f>IF(N139="základní",J139,0)</f>
        <v>0</v>
      </c>
      <c r="BF139" s="186">
        <f>IF(N139="snížená",J139,0)</f>
        <v>0</v>
      </c>
      <c r="BG139" s="186">
        <f>IF(N139="zákl. přenesená",J139,0)</f>
        <v>0</v>
      </c>
      <c r="BH139" s="186">
        <f>IF(N139="sníž. přenesená",J139,0)</f>
        <v>0</v>
      </c>
      <c r="BI139" s="186">
        <f>IF(N139="nulová",J139,0)</f>
        <v>0</v>
      </c>
      <c r="BJ139" s="17" t="s">
        <v>119</v>
      </c>
      <c r="BK139" s="186">
        <f>ROUND(I139*H139,2)</f>
        <v>0</v>
      </c>
      <c r="BL139" s="17" t="s">
        <v>119</v>
      </c>
      <c r="BM139" s="185" t="s">
        <v>226</v>
      </c>
    </row>
    <row r="140" spans="1:65" s="2" customFormat="1" ht="24.2" customHeight="1">
      <c r="A140" s="34"/>
      <c r="B140" s="35"/>
      <c r="C140" s="174" t="s">
        <v>227</v>
      </c>
      <c r="D140" s="174" t="s">
        <v>114</v>
      </c>
      <c r="E140" s="175" t="s">
        <v>228</v>
      </c>
      <c r="F140" s="176" t="s">
        <v>229</v>
      </c>
      <c r="G140" s="177" t="s">
        <v>225</v>
      </c>
      <c r="H140" s="178">
        <v>2011</v>
      </c>
      <c r="I140" s="179"/>
      <c r="J140" s="180">
        <f>ROUND(I140*H140,2)</f>
        <v>0</v>
      </c>
      <c r="K140" s="176" t="s">
        <v>118</v>
      </c>
      <c r="L140" s="39"/>
      <c r="M140" s="181" t="s">
        <v>19</v>
      </c>
      <c r="N140" s="182" t="s">
        <v>44</v>
      </c>
      <c r="O140" s="65"/>
      <c r="P140" s="183">
        <f>O140*H140</f>
        <v>0</v>
      </c>
      <c r="Q140" s="183">
        <v>0.00034</v>
      </c>
      <c r="R140" s="183">
        <f>Q140*H140</f>
        <v>0.68374</v>
      </c>
      <c r="S140" s="183">
        <v>0</v>
      </c>
      <c r="T140" s="184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5" t="s">
        <v>119</v>
      </c>
      <c r="AT140" s="185" t="s">
        <v>114</v>
      </c>
      <c r="AU140" s="185" t="s">
        <v>80</v>
      </c>
      <c r="AY140" s="17" t="s">
        <v>111</v>
      </c>
      <c r="BE140" s="186">
        <f>IF(N140="základní",J140,0)</f>
        <v>0</v>
      </c>
      <c r="BF140" s="186">
        <f>IF(N140="snížená",J140,0)</f>
        <v>0</v>
      </c>
      <c r="BG140" s="186">
        <f>IF(N140="zákl. přenesená",J140,0)</f>
        <v>0</v>
      </c>
      <c r="BH140" s="186">
        <f>IF(N140="sníž. přenesená",J140,0)</f>
        <v>0</v>
      </c>
      <c r="BI140" s="186">
        <f>IF(N140="nulová",J140,0)</f>
        <v>0</v>
      </c>
      <c r="BJ140" s="17" t="s">
        <v>119</v>
      </c>
      <c r="BK140" s="186">
        <f>ROUND(I140*H140,2)</f>
        <v>0</v>
      </c>
      <c r="BL140" s="17" t="s">
        <v>119</v>
      </c>
      <c r="BM140" s="185" t="s">
        <v>230</v>
      </c>
    </row>
    <row r="141" spans="1:65" s="2" customFormat="1" ht="24.2" customHeight="1">
      <c r="A141" s="34"/>
      <c r="B141" s="35"/>
      <c r="C141" s="174" t="s">
        <v>231</v>
      </c>
      <c r="D141" s="174" t="s">
        <v>114</v>
      </c>
      <c r="E141" s="175" t="s">
        <v>198</v>
      </c>
      <c r="F141" s="176" t="s">
        <v>199</v>
      </c>
      <c r="G141" s="177" t="s">
        <v>117</v>
      </c>
      <c r="H141" s="178">
        <v>3020</v>
      </c>
      <c r="I141" s="179"/>
      <c r="J141" s="180">
        <f>ROUND(I141*H141,2)</f>
        <v>0</v>
      </c>
      <c r="K141" s="176" t="s">
        <v>118</v>
      </c>
      <c r="L141" s="39"/>
      <c r="M141" s="181" t="s">
        <v>19</v>
      </c>
      <c r="N141" s="182" t="s">
        <v>44</v>
      </c>
      <c r="O141" s="65"/>
      <c r="P141" s="183">
        <f>O141*H141</f>
        <v>0</v>
      </c>
      <c r="Q141" s="183">
        <v>0</v>
      </c>
      <c r="R141" s="183">
        <f>Q141*H141</f>
        <v>0</v>
      </c>
      <c r="S141" s="183">
        <v>0</v>
      </c>
      <c r="T141" s="184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5" t="s">
        <v>119</v>
      </c>
      <c r="AT141" s="185" t="s">
        <v>114</v>
      </c>
      <c r="AU141" s="185" t="s">
        <v>80</v>
      </c>
      <c r="AY141" s="17" t="s">
        <v>111</v>
      </c>
      <c r="BE141" s="186">
        <f>IF(N141="základní",J141,0)</f>
        <v>0</v>
      </c>
      <c r="BF141" s="186">
        <f>IF(N141="snížená",J141,0)</f>
        <v>0</v>
      </c>
      <c r="BG141" s="186">
        <f>IF(N141="zákl. přenesená",J141,0)</f>
        <v>0</v>
      </c>
      <c r="BH141" s="186">
        <f>IF(N141="sníž. přenesená",J141,0)</f>
        <v>0</v>
      </c>
      <c r="BI141" s="186">
        <f>IF(N141="nulová",J141,0)</f>
        <v>0</v>
      </c>
      <c r="BJ141" s="17" t="s">
        <v>119</v>
      </c>
      <c r="BK141" s="186">
        <f>ROUND(I141*H141,2)</f>
        <v>0</v>
      </c>
      <c r="BL141" s="17" t="s">
        <v>119</v>
      </c>
      <c r="BM141" s="185" t="s">
        <v>232</v>
      </c>
    </row>
    <row r="142" spans="1:65" s="2" customFormat="1" ht="14.45" customHeight="1">
      <c r="A142" s="34"/>
      <c r="B142" s="35"/>
      <c r="C142" s="174" t="s">
        <v>233</v>
      </c>
      <c r="D142" s="174" t="s">
        <v>114</v>
      </c>
      <c r="E142" s="175" t="s">
        <v>215</v>
      </c>
      <c r="F142" s="176" t="s">
        <v>216</v>
      </c>
      <c r="G142" s="177" t="s">
        <v>117</v>
      </c>
      <c r="H142" s="178">
        <v>3020</v>
      </c>
      <c r="I142" s="179"/>
      <c r="J142" s="180">
        <f>ROUND(I142*H142,2)</f>
        <v>0</v>
      </c>
      <c r="K142" s="176" t="s">
        <v>19</v>
      </c>
      <c r="L142" s="39"/>
      <c r="M142" s="181" t="s">
        <v>19</v>
      </c>
      <c r="N142" s="182" t="s">
        <v>44</v>
      </c>
      <c r="O142" s="65"/>
      <c r="P142" s="183">
        <f>O142*H142</f>
        <v>0</v>
      </c>
      <c r="Q142" s="183">
        <v>0</v>
      </c>
      <c r="R142" s="183">
        <f>Q142*H142</f>
        <v>0</v>
      </c>
      <c r="S142" s="183">
        <v>0</v>
      </c>
      <c r="T142" s="184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5" t="s">
        <v>119</v>
      </c>
      <c r="AT142" s="185" t="s">
        <v>114</v>
      </c>
      <c r="AU142" s="185" t="s">
        <v>80</v>
      </c>
      <c r="AY142" s="17" t="s">
        <v>111</v>
      </c>
      <c r="BE142" s="186">
        <f>IF(N142="základní",J142,0)</f>
        <v>0</v>
      </c>
      <c r="BF142" s="186">
        <f>IF(N142="snížená",J142,0)</f>
        <v>0</v>
      </c>
      <c r="BG142" s="186">
        <f>IF(N142="zákl. přenesená",J142,0)</f>
        <v>0</v>
      </c>
      <c r="BH142" s="186">
        <f>IF(N142="sníž. přenesená",J142,0)</f>
        <v>0</v>
      </c>
      <c r="BI142" s="186">
        <f>IF(N142="nulová",J142,0)</f>
        <v>0</v>
      </c>
      <c r="BJ142" s="17" t="s">
        <v>119</v>
      </c>
      <c r="BK142" s="186">
        <f>ROUND(I142*H142,2)</f>
        <v>0</v>
      </c>
      <c r="BL142" s="17" t="s">
        <v>119</v>
      </c>
      <c r="BM142" s="185" t="s">
        <v>234</v>
      </c>
    </row>
    <row r="143" spans="2:63" s="12" customFormat="1" ht="22.9" customHeight="1">
      <c r="B143" s="158"/>
      <c r="C143" s="159"/>
      <c r="D143" s="160" t="s">
        <v>70</v>
      </c>
      <c r="E143" s="172" t="s">
        <v>235</v>
      </c>
      <c r="F143" s="172" t="s">
        <v>236</v>
      </c>
      <c r="G143" s="159"/>
      <c r="H143" s="159"/>
      <c r="I143" s="162"/>
      <c r="J143" s="173">
        <f>BK143</f>
        <v>0</v>
      </c>
      <c r="K143" s="159"/>
      <c r="L143" s="164"/>
      <c r="M143" s="165"/>
      <c r="N143" s="166"/>
      <c r="O143" s="166"/>
      <c r="P143" s="167">
        <f>P144</f>
        <v>0</v>
      </c>
      <c r="Q143" s="166"/>
      <c r="R143" s="167">
        <f>R144</f>
        <v>0</v>
      </c>
      <c r="S143" s="166"/>
      <c r="T143" s="168">
        <f>T144</f>
        <v>0</v>
      </c>
      <c r="AR143" s="169" t="s">
        <v>76</v>
      </c>
      <c r="AT143" s="170" t="s">
        <v>70</v>
      </c>
      <c r="AU143" s="170" t="s">
        <v>76</v>
      </c>
      <c r="AY143" s="169" t="s">
        <v>111</v>
      </c>
      <c r="BK143" s="171">
        <f>BK144</f>
        <v>0</v>
      </c>
    </row>
    <row r="144" spans="1:65" s="2" customFormat="1" ht="24.2" customHeight="1">
      <c r="A144" s="34"/>
      <c r="B144" s="35"/>
      <c r="C144" s="174" t="s">
        <v>237</v>
      </c>
      <c r="D144" s="174" t="s">
        <v>114</v>
      </c>
      <c r="E144" s="175" t="s">
        <v>238</v>
      </c>
      <c r="F144" s="176" t="s">
        <v>239</v>
      </c>
      <c r="G144" s="177" t="s">
        <v>133</v>
      </c>
      <c r="H144" s="178">
        <v>46.07</v>
      </c>
      <c r="I144" s="179"/>
      <c r="J144" s="180">
        <f>ROUND(I144*H144,2)</f>
        <v>0</v>
      </c>
      <c r="K144" s="176" t="s">
        <v>118</v>
      </c>
      <c r="L144" s="39"/>
      <c r="M144" s="224" t="s">
        <v>19</v>
      </c>
      <c r="N144" s="225" t="s">
        <v>44</v>
      </c>
      <c r="O144" s="226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5" t="s">
        <v>119</v>
      </c>
      <c r="AT144" s="185" t="s">
        <v>114</v>
      </c>
      <c r="AU144" s="185" t="s">
        <v>80</v>
      </c>
      <c r="AY144" s="17" t="s">
        <v>111</v>
      </c>
      <c r="BE144" s="186">
        <f>IF(N144="základní",J144,0)</f>
        <v>0</v>
      </c>
      <c r="BF144" s="186">
        <f>IF(N144="snížená",J144,0)</f>
        <v>0</v>
      </c>
      <c r="BG144" s="186">
        <f>IF(N144="zákl. přenesená",J144,0)</f>
        <v>0</v>
      </c>
      <c r="BH144" s="186">
        <f>IF(N144="sníž. přenesená",J144,0)</f>
        <v>0</v>
      </c>
      <c r="BI144" s="186">
        <f>IF(N144="nulová",J144,0)</f>
        <v>0</v>
      </c>
      <c r="BJ144" s="17" t="s">
        <v>119</v>
      </c>
      <c r="BK144" s="186">
        <f>ROUND(I144*H144,2)</f>
        <v>0</v>
      </c>
      <c r="BL144" s="17" t="s">
        <v>119</v>
      </c>
      <c r="BM144" s="185" t="s">
        <v>240</v>
      </c>
    </row>
    <row r="145" spans="1:31" s="2" customFormat="1" ht="6.95" customHeight="1">
      <c r="A145" s="34"/>
      <c r="B145" s="48"/>
      <c r="C145" s="49"/>
      <c r="D145" s="49"/>
      <c r="E145" s="49"/>
      <c r="F145" s="49"/>
      <c r="G145" s="49"/>
      <c r="H145" s="49"/>
      <c r="I145" s="49"/>
      <c r="J145" s="49"/>
      <c r="K145" s="49"/>
      <c r="L145" s="39"/>
      <c r="M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</row>
  </sheetData>
  <sheetProtection algorithmName="SHA-512" hashValue="ubuIfVroB/Dw+WtTnGPZhz/DjV/603nANZTU4aME551X0oTwx4uST3rS2lSqrfqziKf2HXnvFNDXEzm0ug/sTg==" saltValue="r8Lz30f7Rw5wrynkr9/Qf9/nsD6hI1kammMcjzE5K7MsnaY+NiYtWOC6b1TYXB/CyyyZZnN3fyg8HoHKrhM/5g==" spinCount="100000" sheet="1" objects="1" scenarios="1" formatColumns="0" formatRows="0" autoFilter="0"/>
  <autoFilter ref="C84:K144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AT2" s="17" t="s">
        <v>83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0"/>
      <c r="AT3" s="17" t="s">
        <v>80</v>
      </c>
    </row>
    <row r="4" spans="2:46" s="1" customFormat="1" ht="24.95" customHeight="1">
      <c r="B4" s="20"/>
      <c r="D4" s="104" t="s">
        <v>84</v>
      </c>
      <c r="L4" s="20"/>
      <c r="M4" s="105" t="s">
        <v>10</v>
      </c>
      <c r="AT4" s="17" t="s">
        <v>33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6" t="s">
        <v>16</v>
      </c>
      <c r="L6" s="20"/>
    </row>
    <row r="7" spans="2:12" s="1" customFormat="1" ht="16.5" customHeight="1">
      <c r="B7" s="20"/>
      <c r="E7" s="269" t="str">
        <f>'Rekapitulace stavby'!K6</f>
        <v>REKO ZALUŽANSKÉ SILNICE</v>
      </c>
      <c r="F7" s="270"/>
      <c r="G7" s="270"/>
      <c r="H7" s="270"/>
      <c r="L7" s="20"/>
    </row>
    <row r="8" spans="1:31" s="2" customFormat="1" ht="12" customHeight="1">
      <c r="A8" s="34"/>
      <c r="B8" s="39"/>
      <c r="C8" s="34"/>
      <c r="D8" s="106" t="s">
        <v>85</v>
      </c>
      <c r="E8" s="34"/>
      <c r="F8" s="34"/>
      <c r="G8" s="34"/>
      <c r="H8" s="34"/>
      <c r="I8" s="34"/>
      <c r="J8" s="34"/>
      <c r="K8" s="34"/>
      <c r="L8" s="107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71" t="s">
        <v>241</v>
      </c>
      <c r="F9" s="272"/>
      <c r="G9" s="272"/>
      <c r="H9" s="272"/>
      <c r="I9" s="34"/>
      <c r="J9" s="34"/>
      <c r="K9" s="34"/>
      <c r="L9" s="107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7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6" t="s">
        <v>18</v>
      </c>
      <c r="E11" s="34"/>
      <c r="F11" s="108" t="s">
        <v>19</v>
      </c>
      <c r="G11" s="34"/>
      <c r="H11" s="34"/>
      <c r="I11" s="106" t="s">
        <v>20</v>
      </c>
      <c r="J11" s="108" t="s">
        <v>19</v>
      </c>
      <c r="K11" s="34"/>
      <c r="L11" s="107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6" t="s">
        <v>21</v>
      </c>
      <c r="E12" s="34"/>
      <c r="F12" s="108" t="s">
        <v>22</v>
      </c>
      <c r="G12" s="34"/>
      <c r="H12" s="34"/>
      <c r="I12" s="106" t="s">
        <v>23</v>
      </c>
      <c r="J12" s="109" t="str">
        <f>'Rekapitulace stavby'!AN8</f>
        <v>29. 7. 2020</v>
      </c>
      <c r="K12" s="34"/>
      <c r="L12" s="107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7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6" t="s">
        <v>25</v>
      </c>
      <c r="E14" s="34"/>
      <c r="F14" s="34"/>
      <c r="G14" s="34"/>
      <c r="H14" s="34"/>
      <c r="I14" s="106" t="s">
        <v>26</v>
      </c>
      <c r="J14" s="108" t="s">
        <v>19</v>
      </c>
      <c r="K14" s="34"/>
      <c r="L14" s="107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8" t="s">
        <v>27</v>
      </c>
      <c r="F15" s="34"/>
      <c r="G15" s="34"/>
      <c r="H15" s="34"/>
      <c r="I15" s="106" t="s">
        <v>28</v>
      </c>
      <c r="J15" s="108" t="s">
        <v>19</v>
      </c>
      <c r="K15" s="34"/>
      <c r="L15" s="107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7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6" t="s">
        <v>29</v>
      </c>
      <c r="E17" s="34"/>
      <c r="F17" s="34"/>
      <c r="G17" s="34"/>
      <c r="H17" s="34"/>
      <c r="I17" s="106" t="s">
        <v>26</v>
      </c>
      <c r="J17" s="30" t="str">
        <f>'Rekapitulace stavby'!AN13</f>
        <v>Vyplň údaj</v>
      </c>
      <c r="K17" s="34"/>
      <c r="L17" s="107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73" t="str">
        <f>'Rekapitulace stavby'!E14</f>
        <v>Vyplň údaj</v>
      </c>
      <c r="F18" s="274"/>
      <c r="G18" s="274"/>
      <c r="H18" s="274"/>
      <c r="I18" s="106" t="s">
        <v>28</v>
      </c>
      <c r="J18" s="30" t="str">
        <f>'Rekapitulace stavby'!AN14</f>
        <v>Vyplň údaj</v>
      </c>
      <c r="K18" s="34"/>
      <c r="L18" s="107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7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6" t="s">
        <v>31</v>
      </c>
      <c r="E20" s="34"/>
      <c r="F20" s="34"/>
      <c r="G20" s="34"/>
      <c r="H20" s="34"/>
      <c r="I20" s="106" t="s">
        <v>26</v>
      </c>
      <c r="J20" s="108" t="s">
        <v>19</v>
      </c>
      <c r="K20" s="34"/>
      <c r="L20" s="107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8" t="s">
        <v>32</v>
      </c>
      <c r="F21" s="34"/>
      <c r="G21" s="34"/>
      <c r="H21" s="34"/>
      <c r="I21" s="106" t="s">
        <v>28</v>
      </c>
      <c r="J21" s="108" t="s">
        <v>19</v>
      </c>
      <c r="K21" s="34"/>
      <c r="L21" s="107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7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6" t="s">
        <v>34</v>
      </c>
      <c r="E23" s="34"/>
      <c r="F23" s="34"/>
      <c r="G23" s="34"/>
      <c r="H23" s="34"/>
      <c r="I23" s="106" t="s">
        <v>26</v>
      </c>
      <c r="J23" s="108" t="str">
        <f>IF('Rekapitulace stavby'!AN19="","",'Rekapitulace stavby'!AN19)</f>
        <v/>
      </c>
      <c r="K23" s="34"/>
      <c r="L23" s="107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8" t="str">
        <f>IF('Rekapitulace stavby'!E20="","",'Rekapitulace stavby'!E20)</f>
        <v xml:space="preserve"> </v>
      </c>
      <c r="F24" s="34"/>
      <c r="G24" s="34"/>
      <c r="H24" s="34"/>
      <c r="I24" s="106" t="s">
        <v>28</v>
      </c>
      <c r="J24" s="108" t="str">
        <f>IF('Rekapitulace stavby'!AN20="","",'Rekapitulace stavby'!AN20)</f>
        <v/>
      </c>
      <c r="K24" s="34"/>
      <c r="L24" s="107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7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6" t="s">
        <v>35</v>
      </c>
      <c r="E26" s="34"/>
      <c r="F26" s="34"/>
      <c r="G26" s="34"/>
      <c r="H26" s="34"/>
      <c r="I26" s="34"/>
      <c r="J26" s="34"/>
      <c r="K26" s="34"/>
      <c r="L26" s="107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0"/>
      <c r="B27" s="111"/>
      <c r="C27" s="110"/>
      <c r="D27" s="110"/>
      <c r="E27" s="275" t="s">
        <v>19</v>
      </c>
      <c r="F27" s="275"/>
      <c r="G27" s="275"/>
      <c r="H27" s="275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7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3"/>
      <c r="E29" s="113"/>
      <c r="F29" s="113"/>
      <c r="G29" s="113"/>
      <c r="H29" s="113"/>
      <c r="I29" s="113"/>
      <c r="J29" s="113"/>
      <c r="K29" s="113"/>
      <c r="L29" s="107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4" t="s">
        <v>37</v>
      </c>
      <c r="E30" s="34"/>
      <c r="F30" s="34"/>
      <c r="G30" s="34"/>
      <c r="H30" s="34"/>
      <c r="I30" s="34"/>
      <c r="J30" s="115">
        <f>ROUND(J80,2)</f>
        <v>0</v>
      </c>
      <c r="K30" s="34"/>
      <c r="L30" s="107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3"/>
      <c r="E31" s="113"/>
      <c r="F31" s="113"/>
      <c r="G31" s="113"/>
      <c r="H31" s="113"/>
      <c r="I31" s="113"/>
      <c r="J31" s="113"/>
      <c r="K31" s="113"/>
      <c r="L31" s="107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6" t="s">
        <v>39</v>
      </c>
      <c r="G32" s="34"/>
      <c r="H32" s="34"/>
      <c r="I32" s="116" t="s">
        <v>38</v>
      </c>
      <c r="J32" s="116" t="s">
        <v>40</v>
      </c>
      <c r="K32" s="34"/>
      <c r="L32" s="107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17" t="s">
        <v>41</v>
      </c>
      <c r="E33" s="106" t="s">
        <v>42</v>
      </c>
      <c r="F33" s="118">
        <f>ROUND((SUM(BE80:BE87)),2)</f>
        <v>0</v>
      </c>
      <c r="G33" s="34"/>
      <c r="H33" s="34"/>
      <c r="I33" s="119">
        <v>0.21</v>
      </c>
      <c r="J33" s="118">
        <f>ROUND(((SUM(BE80:BE87))*I33),2)</f>
        <v>0</v>
      </c>
      <c r="K33" s="34"/>
      <c r="L33" s="107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6" t="s">
        <v>43</v>
      </c>
      <c r="F34" s="118">
        <f>ROUND((SUM(BF80:BF87)),2)</f>
        <v>0</v>
      </c>
      <c r="G34" s="34"/>
      <c r="H34" s="34"/>
      <c r="I34" s="119">
        <v>0.15</v>
      </c>
      <c r="J34" s="118">
        <f>ROUND(((SUM(BF80:BF87))*I34),2)</f>
        <v>0</v>
      </c>
      <c r="K34" s="34"/>
      <c r="L34" s="107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06" t="s">
        <v>41</v>
      </c>
      <c r="E35" s="106" t="s">
        <v>44</v>
      </c>
      <c r="F35" s="118">
        <f>ROUND((SUM(BG80:BG87)),2)</f>
        <v>0</v>
      </c>
      <c r="G35" s="34"/>
      <c r="H35" s="34"/>
      <c r="I35" s="119">
        <v>0.21</v>
      </c>
      <c r="J35" s="118">
        <f>0</f>
        <v>0</v>
      </c>
      <c r="K35" s="34"/>
      <c r="L35" s="107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06" t="s">
        <v>45</v>
      </c>
      <c r="F36" s="118">
        <f>ROUND((SUM(BH80:BH87)),2)</f>
        <v>0</v>
      </c>
      <c r="G36" s="34"/>
      <c r="H36" s="34"/>
      <c r="I36" s="119">
        <v>0.15</v>
      </c>
      <c r="J36" s="118">
        <f>0</f>
        <v>0</v>
      </c>
      <c r="K36" s="34"/>
      <c r="L36" s="107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6" t="s">
        <v>46</v>
      </c>
      <c r="F37" s="118">
        <f>ROUND((SUM(BI80:BI87)),2)</f>
        <v>0</v>
      </c>
      <c r="G37" s="34"/>
      <c r="H37" s="34"/>
      <c r="I37" s="119">
        <v>0</v>
      </c>
      <c r="J37" s="118">
        <f>0</f>
        <v>0</v>
      </c>
      <c r="K37" s="34"/>
      <c r="L37" s="107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7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0"/>
      <c r="D39" s="121" t="s">
        <v>47</v>
      </c>
      <c r="E39" s="122"/>
      <c r="F39" s="122"/>
      <c r="G39" s="123" t="s">
        <v>48</v>
      </c>
      <c r="H39" s="124" t="s">
        <v>49</v>
      </c>
      <c r="I39" s="122"/>
      <c r="J39" s="125">
        <f>SUM(J30:J37)</f>
        <v>0</v>
      </c>
      <c r="K39" s="126"/>
      <c r="L39" s="107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87</v>
      </c>
      <c r="D45" s="36"/>
      <c r="E45" s="36"/>
      <c r="F45" s="36"/>
      <c r="G45" s="36"/>
      <c r="H45" s="36"/>
      <c r="I45" s="36"/>
      <c r="J45" s="36"/>
      <c r="K45" s="36"/>
      <c r="L45" s="107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7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7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76" t="str">
        <f>E7</f>
        <v>REKO ZALUŽANSKÉ SILNICE</v>
      </c>
      <c r="F48" s="277"/>
      <c r="G48" s="277"/>
      <c r="H48" s="277"/>
      <c r="I48" s="36"/>
      <c r="J48" s="36"/>
      <c r="K48" s="36"/>
      <c r="L48" s="107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85</v>
      </c>
      <c r="D49" s="36"/>
      <c r="E49" s="36"/>
      <c r="F49" s="36"/>
      <c r="G49" s="36"/>
      <c r="H49" s="36"/>
      <c r="I49" s="36"/>
      <c r="J49" s="36"/>
      <c r="K49" s="36"/>
      <c r="L49" s="107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248" t="str">
        <f>E9</f>
        <v>VON - Vedlejší a ostatní náklady</v>
      </c>
      <c r="F50" s="278"/>
      <c r="G50" s="278"/>
      <c r="H50" s="278"/>
      <c r="I50" s="36"/>
      <c r="J50" s="36"/>
      <c r="K50" s="36"/>
      <c r="L50" s="107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7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 xml:space="preserve"> </v>
      </c>
      <c r="G52" s="36"/>
      <c r="H52" s="36"/>
      <c r="I52" s="29" t="s">
        <v>23</v>
      </c>
      <c r="J52" s="60" t="str">
        <f>IF(J12="","",J12)</f>
        <v>29. 7. 2020</v>
      </c>
      <c r="K52" s="36"/>
      <c r="L52" s="107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7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5.7" customHeight="1">
      <c r="A54" s="34"/>
      <c r="B54" s="35"/>
      <c r="C54" s="29" t="s">
        <v>25</v>
      </c>
      <c r="D54" s="36"/>
      <c r="E54" s="36"/>
      <c r="F54" s="27" t="str">
        <f>E15</f>
        <v>Palivový kombinát Ústí, s.p.</v>
      </c>
      <c r="G54" s="36"/>
      <c r="H54" s="36"/>
      <c r="I54" s="29" t="s">
        <v>31</v>
      </c>
      <c r="J54" s="32" t="str">
        <f>E21</f>
        <v>B-PROJEKTY Teplice s.r.o.</v>
      </c>
      <c r="K54" s="36"/>
      <c r="L54" s="107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34</v>
      </c>
      <c r="J55" s="32" t="str">
        <f>E24</f>
        <v xml:space="preserve"> </v>
      </c>
      <c r="K55" s="36"/>
      <c r="L55" s="107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7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1" t="s">
        <v>88</v>
      </c>
      <c r="D57" s="132"/>
      <c r="E57" s="132"/>
      <c r="F57" s="132"/>
      <c r="G57" s="132"/>
      <c r="H57" s="132"/>
      <c r="I57" s="132"/>
      <c r="J57" s="133" t="s">
        <v>89</v>
      </c>
      <c r="K57" s="132"/>
      <c r="L57" s="107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7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4" t="s">
        <v>69</v>
      </c>
      <c r="D59" s="36"/>
      <c r="E59" s="36"/>
      <c r="F59" s="36"/>
      <c r="G59" s="36"/>
      <c r="H59" s="36"/>
      <c r="I59" s="36"/>
      <c r="J59" s="78">
        <f>J80</f>
        <v>0</v>
      </c>
      <c r="K59" s="36"/>
      <c r="L59" s="107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90</v>
      </c>
    </row>
    <row r="60" spans="2:12" s="9" customFormat="1" ht="24.95" customHeight="1">
      <c r="B60" s="135"/>
      <c r="C60" s="136"/>
      <c r="D60" s="137" t="s">
        <v>242</v>
      </c>
      <c r="E60" s="138"/>
      <c r="F60" s="138"/>
      <c r="G60" s="138"/>
      <c r="H60" s="138"/>
      <c r="I60" s="138"/>
      <c r="J60" s="139">
        <f>J81</f>
        <v>0</v>
      </c>
      <c r="K60" s="136"/>
      <c r="L60" s="140"/>
    </row>
    <row r="61" spans="1:31" s="2" customFormat="1" ht="21.75" customHeight="1">
      <c r="A61" s="34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107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6.95" customHeight="1">
      <c r="A62" s="34"/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107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6" spans="1:31" s="2" customFormat="1" ht="6.95" customHeight="1">
      <c r="A66" s="34"/>
      <c r="B66" s="50"/>
      <c r="C66" s="51"/>
      <c r="D66" s="51"/>
      <c r="E66" s="51"/>
      <c r="F66" s="51"/>
      <c r="G66" s="51"/>
      <c r="H66" s="51"/>
      <c r="I66" s="51"/>
      <c r="J66" s="51"/>
      <c r="K66" s="51"/>
      <c r="L66" s="107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24.95" customHeight="1">
      <c r="A67" s="34"/>
      <c r="B67" s="35"/>
      <c r="C67" s="23" t="s">
        <v>97</v>
      </c>
      <c r="D67" s="36"/>
      <c r="E67" s="36"/>
      <c r="F67" s="36"/>
      <c r="G67" s="36"/>
      <c r="H67" s="36"/>
      <c r="I67" s="36"/>
      <c r="J67" s="36"/>
      <c r="K67" s="36"/>
      <c r="L67" s="107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6.95" customHeight="1">
      <c r="A68" s="34"/>
      <c r="B68" s="35"/>
      <c r="C68" s="36"/>
      <c r="D68" s="36"/>
      <c r="E68" s="36"/>
      <c r="F68" s="36"/>
      <c r="G68" s="36"/>
      <c r="H68" s="36"/>
      <c r="I68" s="36"/>
      <c r="J68" s="36"/>
      <c r="K68" s="36"/>
      <c r="L68" s="107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12" customHeight="1">
      <c r="A69" s="34"/>
      <c r="B69" s="35"/>
      <c r="C69" s="29" t="s">
        <v>16</v>
      </c>
      <c r="D69" s="36"/>
      <c r="E69" s="36"/>
      <c r="F69" s="36"/>
      <c r="G69" s="36"/>
      <c r="H69" s="36"/>
      <c r="I69" s="36"/>
      <c r="J69" s="36"/>
      <c r="K69" s="36"/>
      <c r="L69" s="107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6.5" customHeight="1">
      <c r="A70" s="34"/>
      <c r="B70" s="35"/>
      <c r="C70" s="36"/>
      <c r="D70" s="36"/>
      <c r="E70" s="276" t="str">
        <f>E7</f>
        <v>REKO ZALUŽANSKÉ SILNICE</v>
      </c>
      <c r="F70" s="277"/>
      <c r="G70" s="277"/>
      <c r="H70" s="277"/>
      <c r="I70" s="36"/>
      <c r="J70" s="36"/>
      <c r="K70" s="36"/>
      <c r="L70" s="107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2" customHeight="1">
      <c r="A71" s="34"/>
      <c r="B71" s="35"/>
      <c r="C71" s="29" t="s">
        <v>85</v>
      </c>
      <c r="D71" s="36"/>
      <c r="E71" s="36"/>
      <c r="F71" s="36"/>
      <c r="G71" s="36"/>
      <c r="H71" s="36"/>
      <c r="I71" s="36"/>
      <c r="J71" s="36"/>
      <c r="K71" s="36"/>
      <c r="L71" s="107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6.5" customHeight="1">
      <c r="A72" s="34"/>
      <c r="B72" s="35"/>
      <c r="C72" s="36"/>
      <c r="D72" s="36"/>
      <c r="E72" s="248" t="str">
        <f>E9</f>
        <v>VON - Vedlejší a ostatní náklady</v>
      </c>
      <c r="F72" s="278"/>
      <c r="G72" s="278"/>
      <c r="H72" s="278"/>
      <c r="I72" s="36"/>
      <c r="J72" s="36"/>
      <c r="K72" s="36"/>
      <c r="L72" s="107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5" customHeight="1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107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21</v>
      </c>
      <c r="D74" s="36"/>
      <c r="E74" s="36"/>
      <c r="F74" s="27" t="str">
        <f>F12</f>
        <v xml:space="preserve"> </v>
      </c>
      <c r="G74" s="36"/>
      <c r="H74" s="36"/>
      <c r="I74" s="29" t="s">
        <v>23</v>
      </c>
      <c r="J74" s="60" t="str">
        <f>IF(J12="","",J12)</f>
        <v>29. 7. 2020</v>
      </c>
      <c r="K74" s="36"/>
      <c r="L74" s="107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107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25.7" customHeight="1">
      <c r="A76" s="34"/>
      <c r="B76" s="35"/>
      <c r="C76" s="29" t="s">
        <v>25</v>
      </c>
      <c r="D76" s="36"/>
      <c r="E76" s="36"/>
      <c r="F76" s="27" t="str">
        <f>E15</f>
        <v>Palivový kombinát Ústí, s.p.</v>
      </c>
      <c r="G76" s="36"/>
      <c r="H76" s="36"/>
      <c r="I76" s="29" t="s">
        <v>31</v>
      </c>
      <c r="J76" s="32" t="str">
        <f>E21</f>
        <v>B-PROJEKTY Teplice s.r.o.</v>
      </c>
      <c r="K76" s="36"/>
      <c r="L76" s="107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5.2" customHeight="1">
      <c r="A77" s="34"/>
      <c r="B77" s="35"/>
      <c r="C77" s="29" t="s">
        <v>29</v>
      </c>
      <c r="D77" s="36"/>
      <c r="E77" s="36"/>
      <c r="F77" s="27" t="str">
        <f>IF(E18="","",E18)</f>
        <v>Vyplň údaj</v>
      </c>
      <c r="G77" s="36"/>
      <c r="H77" s="36"/>
      <c r="I77" s="29" t="s">
        <v>34</v>
      </c>
      <c r="J77" s="32" t="str">
        <f>E24</f>
        <v xml:space="preserve"> </v>
      </c>
      <c r="K77" s="36"/>
      <c r="L77" s="107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0.35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07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11" customFormat="1" ht="29.25" customHeight="1">
      <c r="A79" s="147"/>
      <c r="B79" s="148"/>
      <c r="C79" s="149" t="s">
        <v>98</v>
      </c>
      <c r="D79" s="150" t="s">
        <v>56</v>
      </c>
      <c r="E79" s="150" t="s">
        <v>52</v>
      </c>
      <c r="F79" s="150" t="s">
        <v>53</v>
      </c>
      <c r="G79" s="150" t="s">
        <v>99</v>
      </c>
      <c r="H79" s="150" t="s">
        <v>100</v>
      </c>
      <c r="I79" s="150" t="s">
        <v>101</v>
      </c>
      <c r="J79" s="150" t="s">
        <v>89</v>
      </c>
      <c r="K79" s="151" t="s">
        <v>102</v>
      </c>
      <c r="L79" s="152"/>
      <c r="M79" s="69" t="s">
        <v>19</v>
      </c>
      <c r="N79" s="70" t="s">
        <v>41</v>
      </c>
      <c r="O79" s="70" t="s">
        <v>103</v>
      </c>
      <c r="P79" s="70" t="s">
        <v>104</v>
      </c>
      <c r="Q79" s="70" t="s">
        <v>105</v>
      </c>
      <c r="R79" s="70" t="s">
        <v>106</v>
      </c>
      <c r="S79" s="70" t="s">
        <v>107</v>
      </c>
      <c r="T79" s="71" t="s">
        <v>108</v>
      </c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</row>
    <row r="80" spans="1:63" s="2" customFormat="1" ht="22.9" customHeight="1">
      <c r="A80" s="34"/>
      <c r="B80" s="35"/>
      <c r="C80" s="76" t="s">
        <v>109</v>
      </c>
      <c r="D80" s="36"/>
      <c r="E80" s="36"/>
      <c r="F80" s="36"/>
      <c r="G80" s="36"/>
      <c r="H80" s="36"/>
      <c r="I80" s="36"/>
      <c r="J80" s="153">
        <f>BK80</f>
        <v>0</v>
      </c>
      <c r="K80" s="36"/>
      <c r="L80" s="39"/>
      <c r="M80" s="72"/>
      <c r="N80" s="154"/>
      <c r="O80" s="73"/>
      <c r="P80" s="155">
        <f>P81</f>
        <v>0</v>
      </c>
      <c r="Q80" s="73"/>
      <c r="R80" s="155">
        <f>R81</f>
        <v>0</v>
      </c>
      <c r="S80" s="73"/>
      <c r="T80" s="156">
        <f>T81</f>
        <v>0</v>
      </c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T80" s="17" t="s">
        <v>70</v>
      </c>
      <c r="AU80" s="17" t="s">
        <v>90</v>
      </c>
      <c r="BK80" s="157">
        <f>BK81</f>
        <v>0</v>
      </c>
    </row>
    <row r="81" spans="2:63" s="12" customFormat="1" ht="25.9" customHeight="1">
      <c r="B81" s="158"/>
      <c r="C81" s="159"/>
      <c r="D81" s="160" t="s">
        <v>70</v>
      </c>
      <c r="E81" s="161" t="s">
        <v>243</v>
      </c>
      <c r="F81" s="161" t="s">
        <v>244</v>
      </c>
      <c r="G81" s="159"/>
      <c r="H81" s="159"/>
      <c r="I81" s="162"/>
      <c r="J81" s="163">
        <f>BK81</f>
        <v>0</v>
      </c>
      <c r="K81" s="159"/>
      <c r="L81" s="164"/>
      <c r="M81" s="165"/>
      <c r="N81" s="166"/>
      <c r="O81" s="166"/>
      <c r="P81" s="167">
        <f>SUM(P82:P87)</f>
        <v>0</v>
      </c>
      <c r="Q81" s="166"/>
      <c r="R81" s="167">
        <f>SUM(R82:R87)</f>
        <v>0</v>
      </c>
      <c r="S81" s="166"/>
      <c r="T81" s="168">
        <f>SUM(T82:T87)</f>
        <v>0</v>
      </c>
      <c r="AR81" s="169" t="s">
        <v>137</v>
      </c>
      <c r="AT81" s="170" t="s">
        <v>70</v>
      </c>
      <c r="AU81" s="170" t="s">
        <v>71</v>
      </c>
      <c r="AY81" s="169" t="s">
        <v>111</v>
      </c>
      <c r="BK81" s="171">
        <f>SUM(BK82:BK87)</f>
        <v>0</v>
      </c>
    </row>
    <row r="82" spans="1:65" s="2" customFormat="1" ht="14.45" customHeight="1">
      <c r="A82" s="34"/>
      <c r="B82" s="35"/>
      <c r="C82" s="174" t="s">
        <v>76</v>
      </c>
      <c r="D82" s="174" t="s">
        <v>114</v>
      </c>
      <c r="E82" s="175" t="s">
        <v>245</v>
      </c>
      <c r="F82" s="176" t="s">
        <v>246</v>
      </c>
      <c r="G82" s="177" t="s">
        <v>247</v>
      </c>
      <c r="H82" s="178">
        <v>1</v>
      </c>
      <c r="I82" s="179"/>
      <c r="J82" s="180">
        <f>ROUND(I82*H82,2)</f>
        <v>0</v>
      </c>
      <c r="K82" s="176" t="s">
        <v>19</v>
      </c>
      <c r="L82" s="39"/>
      <c r="M82" s="181" t="s">
        <v>19</v>
      </c>
      <c r="N82" s="182" t="s">
        <v>44</v>
      </c>
      <c r="O82" s="65"/>
      <c r="P82" s="183">
        <f>O82*H82</f>
        <v>0</v>
      </c>
      <c r="Q82" s="183">
        <v>0</v>
      </c>
      <c r="R82" s="183">
        <f>Q82*H82</f>
        <v>0</v>
      </c>
      <c r="S82" s="183">
        <v>0</v>
      </c>
      <c r="T82" s="184">
        <f>S82*H82</f>
        <v>0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R82" s="185" t="s">
        <v>248</v>
      </c>
      <c r="AT82" s="185" t="s">
        <v>114</v>
      </c>
      <c r="AU82" s="185" t="s">
        <v>76</v>
      </c>
      <c r="AY82" s="17" t="s">
        <v>111</v>
      </c>
      <c r="BE82" s="186">
        <f>IF(N82="základní",J82,0)</f>
        <v>0</v>
      </c>
      <c r="BF82" s="186">
        <f>IF(N82="snížená",J82,0)</f>
        <v>0</v>
      </c>
      <c r="BG82" s="186">
        <f>IF(N82="zákl. přenesená",J82,0)</f>
        <v>0</v>
      </c>
      <c r="BH82" s="186">
        <f>IF(N82="sníž. přenesená",J82,0)</f>
        <v>0</v>
      </c>
      <c r="BI82" s="186">
        <f>IF(N82="nulová",J82,0)</f>
        <v>0</v>
      </c>
      <c r="BJ82" s="17" t="s">
        <v>119</v>
      </c>
      <c r="BK82" s="186">
        <f>ROUND(I82*H82,2)</f>
        <v>0</v>
      </c>
      <c r="BL82" s="17" t="s">
        <v>248</v>
      </c>
      <c r="BM82" s="185" t="s">
        <v>249</v>
      </c>
    </row>
    <row r="83" spans="2:51" s="13" customFormat="1" ht="11.25">
      <c r="B83" s="187"/>
      <c r="C83" s="188"/>
      <c r="D83" s="189" t="s">
        <v>121</v>
      </c>
      <c r="E83" s="190" t="s">
        <v>19</v>
      </c>
      <c r="F83" s="191" t="s">
        <v>250</v>
      </c>
      <c r="G83" s="188"/>
      <c r="H83" s="190" t="s">
        <v>19</v>
      </c>
      <c r="I83" s="192"/>
      <c r="J83" s="188"/>
      <c r="K83" s="188"/>
      <c r="L83" s="193"/>
      <c r="M83" s="194"/>
      <c r="N83" s="195"/>
      <c r="O83" s="195"/>
      <c r="P83" s="195"/>
      <c r="Q83" s="195"/>
      <c r="R83" s="195"/>
      <c r="S83" s="195"/>
      <c r="T83" s="196"/>
      <c r="AT83" s="197" t="s">
        <v>121</v>
      </c>
      <c r="AU83" s="197" t="s">
        <v>76</v>
      </c>
      <c r="AV83" s="13" t="s">
        <v>76</v>
      </c>
      <c r="AW83" s="13" t="s">
        <v>33</v>
      </c>
      <c r="AX83" s="13" t="s">
        <v>71</v>
      </c>
      <c r="AY83" s="197" t="s">
        <v>111</v>
      </c>
    </row>
    <row r="84" spans="2:51" s="14" customFormat="1" ht="11.25">
      <c r="B84" s="198"/>
      <c r="C84" s="199"/>
      <c r="D84" s="189" t="s">
        <v>121</v>
      </c>
      <c r="E84" s="200" t="s">
        <v>19</v>
      </c>
      <c r="F84" s="201" t="s">
        <v>76</v>
      </c>
      <c r="G84" s="199"/>
      <c r="H84" s="202">
        <v>1</v>
      </c>
      <c r="I84" s="203"/>
      <c r="J84" s="199"/>
      <c r="K84" s="199"/>
      <c r="L84" s="204"/>
      <c r="M84" s="205"/>
      <c r="N84" s="206"/>
      <c r="O84" s="206"/>
      <c r="P84" s="206"/>
      <c r="Q84" s="206"/>
      <c r="R84" s="206"/>
      <c r="S84" s="206"/>
      <c r="T84" s="207"/>
      <c r="AT84" s="208" t="s">
        <v>121</v>
      </c>
      <c r="AU84" s="208" t="s">
        <v>76</v>
      </c>
      <c r="AV84" s="14" t="s">
        <v>80</v>
      </c>
      <c r="AW84" s="14" t="s">
        <v>33</v>
      </c>
      <c r="AX84" s="14" t="s">
        <v>76</v>
      </c>
      <c r="AY84" s="208" t="s">
        <v>111</v>
      </c>
    </row>
    <row r="85" spans="1:65" s="2" customFormat="1" ht="14.45" customHeight="1">
      <c r="A85" s="34"/>
      <c r="B85" s="35"/>
      <c r="C85" s="174" t="s">
        <v>80</v>
      </c>
      <c r="D85" s="174" t="s">
        <v>114</v>
      </c>
      <c r="E85" s="175" t="s">
        <v>251</v>
      </c>
      <c r="F85" s="176" t="s">
        <v>252</v>
      </c>
      <c r="G85" s="177" t="s">
        <v>247</v>
      </c>
      <c r="H85" s="178">
        <v>1</v>
      </c>
      <c r="I85" s="179"/>
      <c r="J85" s="180">
        <f>ROUND(I85*H85,2)</f>
        <v>0</v>
      </c>
      <c r="K85" s="176" t="s">
        <v>19</v>
      </c>
      <c r="L85" s="39"/>
      <c r="M85" s="181" t="s">
        <v>19</v>
      </c>
      <c r="N85" s="182" t="s">
        <v>44</v>
      </c>
      <c r="O85" s="65"/>
      <c r="P85" s="183">
        <f>O85*H85</f>
        <v>0</v>
      </c>
      <c r="Q85" s="183">
        <v>0</v>
      </c>
      <c r="R85" s="183">
        <f>Q85*H85</f>
        <v>0</v>
      </c>
      <c r="S85" s="183">
        <v>0</v>
      </c>
      <c r="T85" s="184">
        <f>S85*H85</f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R85" s="185" t="s">
        <v>248</v>
      </c>
      <c r="AT85" s="185" t="s">
        <v>114</v>
      </c>
      <c r="AU85" s="185" t="s">
        <v>76</v>
      </c>
      <c r="AY85" s="17" t="s">
        <v>111</v>
      </c>
      <c r="BE85" s="186">
        <f>IF(N85="základní",J85,0)</f>
        <v>0</v>
      </c>
      <c r="BF85" s="186">
        <f>IF(N85="snížená",J85,0)</f>
        <v>0</v>
      </c>
      <c r="BG85" s="186">
        <f>IF(N85="zákl. přenesená",J85,0)</f>
        <v>0</v>
      </c>
      <c r="BH85" s="186">
        <f>IF(N85="sníž. přenesená",J85,0)</f>
        <v>0</v>
      </c>
      <c r="BI85" s="186">
        <f>IF(N85="nulová",J85,0)</f>
        <v>0</v>
      </c>
      <c r="BJ85" s="17" t="s">
        <v>119</v>
      </c>
      <c r="BK85" s="186">
        <f>ROUND(I85*H85,2)</f>
        <v>0</v>
      </c>
      <c r="BL85" s="17" t="s">
        <v>248</v>
      </c>
      <c r="BM85" s="185" t="s">
        <v>253</v>
      </c>
    </row>
    <row r="86" spans="1:65" s="2" customFormat="1" ht="14.45" customHeight="1">
      <c r="A86" s="34"/>
      <c r="B86" s="35"/>
      <c r="C86" s="174" t="s">
        <v>127</v>
      </c>
      <c r="D86" s="174" t="s">
        <v>114</v>
      </c>
      <c r="E86" s="175" t="s">
        <v>254</v>
      </c>
      <c r="F86" s="176" t="s">
        <v>255</v>
      </c>
      <c r="G86" s="177" t="s">
        <v>247</v>
      </c>
      <c r="H86" s="178">
        <v>1</v>
      </c>
      <c r="I86" s="179"/>
      <c r="J86" s="180">
        <f>ROUND(I86*H86,2)</f>
        <v>0</v>
      </c>
      <c r="K86" s="176" t="s">
        <v>19</v>
      </c>
      <c r="L86" s="39"/>
      <c r="M86" s="181" t="s">
        <v>19</v>
      </c>
      <c r="N86" s="182" t="s">
        <v>44</v>
      </c>
      <c r="O86" s="65"/>
      <c r="P86" s="183">
        <f>O86*H86</f>
        <v>0</v>
      </c>
      <c r="Q86" s="183">
        <v>0</v>
      </c>
      <c r="R86" s="183">
        <f>Q86*H86</f>
        <v>0</v>
      </c>
      <c r="S86" s="183">
        <v>0</v>
      </c>
      <c r="T86" s="184">
        <f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85" t="s">
        <v>248</v>
      </c>
      <c r="AT86" s="185" t="s">
        <v>114</v>
      </c>
      <c r="AU86" s="185" t="s">
        <v>76</v>
      </c>
      <c r="AY86" s="17" t="s">
        <v>111</v>
      </c>
      <c r="BE86" s="186">
        <f>IF(N86="základní",J86,0)</f>
        <v>0</v>
      </c>
      <c r="BF86" s="186">
        <f>IF(N86="snížená",J86,0)</f>
        <v>0</v>
      </c>
      <c r="BG86" s="186">
        <f>IF(N86="zákl. přenesená",J86,0)</f>
        <v>0</v>
      </c>
      <c r="BH86" s="186">
        <f>IF(N86="sníž. přenesená",J86,0)</f>
        <v>0</v>
      </c>
      <c r="BI86" s="186">
        <f>IF(N86="nulová",J86,0)</f>
        <v>0</v>
      </c>
      <c r="BJ86" s="17" t="s">
        <v>119</v>
      </c>
      <c r="BK86" s="186">
        <f>ROUND(I86*H86,2)</f>
        <v>0</v>
      </c>
      <c r="BL86" s="17" t="s">
        <v>248</v>
      </c>
      <c r="BM86" s="185" t="s">
        <v>256</v>
      </c>
    </row>
    <row r="87" spans="1:65" s="2" customFormat="1" ht="14.45" customHeight="1">
      <c r="A87" s="34"/>
      <c r="B87" s="35"/>
      <c r="C87" s="174" t="s">
        <v>119</v>
      </c>
      <c r="D87" s="174" t="s">
        <v>114</v>
      </c>
      <c r="E87" s="175" t="s">
        <v>257</v>
      </c>
      <c r="F87" s="176" t="s">
        <v>258</v>
      </c>
      <c r="G87" s="177" t="s">
        <v>247</v>
      </c>
      <c r="H87" s="178">
        <v>3</v>
      </c>
      <c r="I87" s="179"/>
      <c r="J87" s="180">
        <f>ROUND(I87*H87,2)</f>
        <v>0</v>
      </c>
      <c r="K87" s="176" t="s">
        <v>19</v>
      </c>
      <c r="L87" s="39"/>
      <c r="M87" s="224" t="s">
        <v>19</v>
      </c>
      <c r="N87" s="225" t="s">
        <v>44</v>
      </c>
      <c r="O87" s="226"/>
      <c r="P87" s="227">
        <f>O87*H87</f>
        <v>0</v>
      </c>
      <c r="Q87" s="227">
        <v>0</v>
      </c>
      <c r="R87" s="227">
        <f>Q87*H87</f>
        <v>0</v>
      </c>
      <c r="S87" s="227">
        <v>0</v>
      </c>
      <c r="T87" s="228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85" t="s">
        <v>248</v>
      </c>
      <c r="AT87" s="185" t="s">
        <v>114</v>
      </c>
      <c r="AU87" s="185" t="s">
        <v>76</v>
      </c>
      <c r="AY87" s="17" t="s">
        <v>111</v>
      </c>
      <c r="BE87" s="186">
        <f>IF(N87="základní",J87,0)</f>
        <v>0</v>
      </c>
      <c r="BF87" s="186">
        <f>IF(N87="snížená",J87,0)</f>
        <v>0</v>
      </c>
      <c r="BG87" s="186">
        <f>IF(N87="zákl. přenesená",J87,0)</f>
        <v>0</v>
      </c>
      <c r="BH87" s="186">
        <f>IF(N87="sníž. přenesená",J87,0)</f>
        <v>0</v>
      </c>
      <c r="BI87" s="186">
        <f>IF(N87="nulová",J87,0)</f>
        <v>0</v>
      </c>
      <c r="BJ87" s="17" t="s">
        <v>119</v>
      </c>
      <c r="BK87" s="186">
        <f>ROUND(I87*H87,2)</f>
        <v>0</v>
      </c>
      <c r="BL87" s="17" t="s">
        <v>248</v>
      </c>
      <c r="BM87" s="185" t="s">
        <v>259</v>
      </c>
    </row>
    <row r="88" spans="1:31" s="2" customFormat="1" ht="6.95" customHeight="1">
      <c r="A88" s="34"/>
      <c r="B88" s="48"/>
      <c r="C88" s="49"/>
      <c r="D88" s="49"/>
      <c r="E88" s="49"/>
      <c r="F88" s="49"/>
      <c r="G88" s="49"/>
      <c r="H88" s="49"/>
      <c r="I88" s="49"/>
      <c r="J88" s="49"/>
      <c r="K88" s="49"/>
      <c r="L88" s="39"/>
      <c r="M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</sheetData>
  <sheetProtection algorithmName="SHA-512" hashValue="GGxR07bcZKQfnFX2Cb1dx1JG8mlcI5PfLlP5AlUQHMJNEqms1hnVkAjr+AlnCoO9gFwaXlvtjwT35inFzmqG9g==" saltValue="1ZNMDQ2odZ6W4q+L5TxwfOzKBycUQjspfa3fSAxCQmvAR+RSDiDNwgf54Q7JH2la8Ff9RPRUzeMlGdLQ/EoO6Q==" spinCount="100000" sheet="1" objects="1" scenarios="1" formatColumns="0" formatRows="0" autoFilter="0"/>
  <autoFilter ref="C79:K87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Ladislav</dc:creator>
  <cp:keywords/>
  <dc:description/>
  <cp:lastModifiedBy>Marek Ladislav</cp:lastModifiedBy>
  <dcterms:created xsi:type="dcterms:W3CDTF">2020-08-13T13:50:42Z</dcterms:created>
  <dcterms:modified xsi:type="dcterms:W3CDTF">2020-08-13T13:52:32Z</dcterms:modified>
  <cp:category/>
  <cp:version/>
  <cp:contentType/>
  <cp:contentStatus/>
</cp:coreProperties>
</file>