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Cesta do Suché" sheetId="2" r:id="rId2"/>
    <sheet name="VON - Vedlejší a ostatní ..." sheetId="3" r:id="rId3"/>
  </sheets>
  <definedNames>
    <definedName name="_xlnm.Print_Area" localSheetId="0">'Rekapitulace stavby'!$D$4:$AO$36,'Rekapitulace stavby'!$C$42:$AQ$57</definedName>
    <definedName name="_xlnm._FilterDatabase" localSheetId="1" hidden="1">'1 - Cesta do Suché'!$C$84:$K$156</definedName>
    <definedName name="_xlnm.Print_Area" localSheetId="1">'1 - Cesta do Suché'!$C$45:$J$66,'1 - Cesta do Suché'!$C$72:$K$156</definedName>
    <definedName name="_xlnm._FilterDatabase" localSheetId="2" hidden="1">'VON - Vedlejší a ostatní ...'!$C$81:$K$87</definedName>
    <definedName name="_xlnm.Print_Area" localSheetId="2">'VON - Vedlejší a ostatní ...'!$C$45:$J$63,'VON - Vedlejší a ostatní ...'!$C$69:$K$87</definedName>
    <definedName name="_xlnm.Print_Titles" localSheetId="0">'Rekapitulace stavby'!$52:$52</definedName>
    <definedName name="_xlnm.Print_Titles" localSheetId="1">'1 - Cesta do Suché'!$84:$84</definedName>
    <definedName name="_xlnm.Print_Titles" localSheetId="2">'VON - Vedlejší a ostatní ...'!$81:$81</definedName>
  </definedNames>
  <calcPr fullCalcOnLoad="1"/>
</workbook>
</file>

<file path=xl/sharedStrings.xml><?xml version="1.0" encoding="utf-8"?>
<sst xmlns="http://schemas.openxmlformats.org/spreadsheetml/2006/main" count="1148" uniqueCount="247">
  <si>
    <t>Export Komplet</t>
  </si>
  <si>
    <t>VZ</t>
  </si>
  <si>
    <t>2.0</t>
  </si>
  <si>
    <t>ZAMOK</t>
  </si>
  <si>
    <t>False</t>
  </si>
  <si>
    <t>{9a1af169-65e2-441d-8ccf-24305e62bad6}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</si>
  <si>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</si>
  <si>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</si>
  <si>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</si>
  <si>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</si>
  <si>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</si>
  <si>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</si>
  <si>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</si>
  <si>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</si>
  <si>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A701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</si>
  <si>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</si>
  <si>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</si>
  <si>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Cesta do Suché - I. etapa, oprava</t>
  </si>
  <si>
    <t>KSO:</t>
  </si>
  <si>
    <t/>
  </si>
  <si>
    <t>CC-CZ:</t>
  </si>
  <si>
    <t>Místo:</t>
  </si>
  <si>
    <t>jezero Milada</t>
  </si>
  <si>
    <t>Datum:</t>
  </si>
  <si>
    <t>25. 2. 2021</t>
  </si>
  <si>
    <t>Zadavatel:</t>
  </si>
  <si>
    <t>IČ:</t>
  </si>
  <si>
    <t>00007536</t>
  </si>
  <si>
    <t xml:space="preserve">Palivový podnik Ústí, s. p. </t>
  </si>
  <si>
    <t>DIČ:</t>
  </si>
  <si>
    <t>CZ0007536</t>
  </si>
  <si>
    <t>Uchazeč:</t>
  </si>
  <si>
    <t>Vyplň údaj</t>
  </si>
  <si>
    <t>Projektant:</t>
  </si>
  <si>
    <t>B-PROJEKTY Teplice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</si>
  <si>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</si>
  <si>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</si>
  <si>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</si>
  <si>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</si>
  <si>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</si>
  <si>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</si>
  <si>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</si>
  <si>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</si>
  <si>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</si>
  <si>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</si>
  <si>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</si>
  <si>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</si>
  <si>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</si>
  <si>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</si>
  <si>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</si>
  <si>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</si>
  <si>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</si>
  <si>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</si>
  <si>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</si>
  <si>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</si>
  <si>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</si>
  <si>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</si>
  <si>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</si>
  <si>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</si>
  <si>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</si>
  <si>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</si>
  <si>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</si>
  <si>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</si>
  <si>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</si>
  <si>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</si>
  <si>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</si>
  <si>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</si>
  <si>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</si>
  <si>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</si>
  <si>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</si>
  <si>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</si>
  <si>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</si>
  <si>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</si>
  <si>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</si>
  <si>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</si>
  <si>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</si>
  <si>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</si>
  <si>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</si>
  <si>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</si>
  <si>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</si>
  <si>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Cesta do Suché</t>
  </si>
  <si>
    <t>STA</t>
  </si>
  <si>
    <t>{05c55a12-0b4d-449e-a2f5-de03a3b161fc}</t>
  </si>
  <si>
    <t>2</t>
  </si>
  <si>
    <t>VON</t>
  </si>
  <si>
    <t>Vedlejší a ostatní ...</t>
  </si>
  <si>
    <t>{e87c80d3-1311-4060-879c-6c98c98cbd9b}</t>
  </si>
  <si>
    <t>KRYCÍ LIST SOUPISU PRACÍ</t>
  </si>
  <si>
    <t>Objekt:</t>
  </si>
  <si>
    <t>1 - Cesta do Suché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</si>
  <si>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</si>
  <si>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</si>
  <si>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</si>
  <si>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</si>
  <si>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</si>
  <si>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</si>
  <si>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</si>
  <si>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</si>
  <si>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</si>
  <si>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</si>
  <si>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</si>
  <si>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</si>
  <si>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</si>
  <si>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</si>
  <si>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</si>
  <si>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</si>
  <si>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</si>
  <si>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</si>
  <si>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</si>
  <si>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</si>
  <si>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</si>
  <si>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</si>
  <si>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</si>
  <si>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</si>
  <si>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</si>
  <si>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</si>
  <si>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</si>
  <si>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</si>
  <si>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</si>
  <si>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</si>
  <si>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m2</t>
  </si>
  <si>
    <t>CS ÚRS 2020 01</t>
  </si>
  <si>
    <t>4</t>
  </si>
  <si>
    <t>122252515</t>
  </si>
  <si>
    <t>Odkopávky a prokopávky zapažené pro silnice a dálnice strojně v hornině třídy těžitelnosti I přes 500 do 1 000 m3</t>
  </si>
  <si>
    <t>m3</t>
  </si>
  <si>
    <t>VV</t>
  </si>
  <si>
    <t>odkopávky</t>
  </si>
  <si>
    <t>612,9</t>
  </si>
  <si>
    <t>odkopávky pro aktivní zónu</t>
  </si>
  <si>
    <t>1000,0</t>
  </si>
  <si>
    <t>Součet</t>
  </si>
  <si>
    <t>3</t>
  </si>
  <si>
    <t>162651111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</si>
  <si>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</si>
  <si>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6</t>
  </si>
  <si>
    <t>přebytek výkopu na skládku Modlany</t>
  </si>
  <si>
    <t>612,9+1000,0-108,6-1471,4*0,2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</si>
  <si>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</si>
  <si>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</si>
  <si>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8</t>
  </si>
  <si>
    <t>5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</si>
  <si>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</si>
  <si>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</si>
  <si>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10</t>
  </si>
  <si>
    <t>ŠD do aktivní zóny</t>
  </si>
  <si>
    <t>2000,0*0,5</t>
  </si>
  <si>
    <t>M</t>
  </si>
  <si>
    <t>58344197</t>
  </si>
  <si>
    <t>štěrkodrť frakce 0/63</t>
  </si>
  <si>
    <t>t</t>
  </si>
  <si>
    <t>12</t>
  </si>
  <si>
    <t>1000*1,8 "Přepočtené koeficientem množství</t>
  </si>
  <si>
    <t>7</t>
  </si>
  <si>
    <t>171201221</t>
  </si>
  <si>
    <t>Poplatek za uložení stavebního odpadu na skládce (skládkovné) zeminy a kamení zatříděného do Katalogu odpadů pod kódem 17 05 04</t>
  </si>
  <si>
    <t>14</t>
  </si>
  <si>
    <t>P</t>
  </si>
  <si>
    <t>Poznámka k položce:
Poznámka k položce: přebytek výkopu - skládka Modlany</t>
  </si>
  <si>
    <t>1210*1,7 "Přepočtené koeficientem množství</t>
  </si>
  <si>
    <t>181152302</t>
  </si>
  <si>
    <t>Úprava pláně na stavbách silnic a dálnic strojně v zářezech mimo skalních se zhutněním</t>
  </si>
  <si>
    <t>16</t>
  </si>
  <si>
    <t>9</t>
  </si>
  <si>
    <t>182151111</t>
  </si>
  <si>
    <t>Svahování trvalých svahů do projektovaných profilů strojně s potřebným přemístěním výkopku při svahování v zářezech v hornině třídy těžitelnosti I, skupiny 1 až 3</t>
  </si>
  <si>
    <t>18</t>
  </si>
  <si>
    <t>182251101</t>
  </si>
  <si>
    <t>Svahování trvalých svahů do projektovaných profilů strojně s potřebným přemístěním výkopku při svahování násypů v jakékoliv hornině</t>
  </si>
  <si>
    <t>20</t>
  </si>
  <si>
    <t>Komunikace pozemní</t>
  </si>
  <si>
    <t>11</t>
  </si>
  <si>
    <t>564851111</t>
  </si>
  <si>
    <t>Podklad ze štěrkodrti ŠD s rozprostřením a zhutněním, po zhutnění tl. 150 mm</t>
  </si>
  <si>
    <t>22</t>
  </si>
  <si>
    <t>komunikace - živičný povrch</t>
  </si>
  <si>
    <t>4560,0+4200,0</t>
  </si>
  <si>
    <t>565155121</t>
  </si>
  <si>
    <t>Asfaltový beton vrstva podkladní ACP 16 (obalované kamenivo střednězrnné - OKS) s rozprostřením a zhutněním v pruhu šířky přes 3 m, po zhutnění tl. 70 mm</t>
  </si>
  <si>
    <t>24</t>
  </si>
  <si>
    <t>4000,0</t>
  </si>
  <si>
    <t>13</t>
  </si>
  <si>
    <t>569903311</t>
  </si>
  <si>
    <t>Zřízení zemních krajnic z hornin jakékoliv třídy se zhutněním</t>
  </si>
  <si>
    <t>26</t>
  </si>
  <si>
    <t>0,2m3/m - materiál z odkopávek</t>
  </si>
  <si>
    <t>1471,4*0,2</t>
  </si>
  <si>
    <t>573111112</t>
  </si>
  <si>
    <t>Postřik infiltrační PI z asfaltu silničního s posypem kamenivem, v množství 1,00 kg/m2</t>
  </si>
  <si>
    <t>28</t>
  </si>
  <si>
    <t>573231109</t>
  </si>
  <si>
    <t>Postřik spojovací PS bez posypu kamenivem ze silniční emulze, v množství 0,60 kg/m2</t>
  </si>
  <si>
    <t>30</t>
  </si>
  <si>
    <t>577134121</t>
  </si>
  <si>
    <t>Asfaltový beton vrstva obrusná ACO 11 (ABS) s rozprostřením a se zhutněním z nemodifikovaného asfaltu v pruhu šířky přes 3 m tř. I, po zhutnění tl. 40 mm</t>
  </si>
  <si>
    <t>32</t>
  </si>
  <si>
    <t>Ostatní konstrukce a práce, bourání</t>
  </si>
  <si>
    <t>17</t>
  </si>
  <si>
    <t>914111111</t>
  </si>
  <si>
    <t>Montáž svislé dopravní značky základní velikosti do 1 m2 objímkami na sloupky nebo konzoly</t>
  </si>
  <si>
    <t>kus</t>
  </si>
  <si>
    <t>34</t>
  </si>
  <si>
    <t>40445608</t>
  </si>
  <si>
    <t>značky upravující přednost P1, P4 700mm</t>
  </si>
  <si>
    <t>36</t>
  </si>
  <si>
    <t>19</t>
  </si>
  <si>
    <t>914511111</t>
  </si>
  <si>
    <t>Montáž sloupku dopravních značek délky do 3,5 m do betonového základu</t>
  </si>
  <si>
    <t>38</t>
  </si>
  <si>
    <t>zpětná montáž stávající DZ</t>
  </si>
  <si>
    <t>nová DZ</t>
  </si>
  <si>
    <t>40445225</t>
  </si>
  <si>
    <t>sloupek pro dopravní značku Zn D 60mm v 3,5m</t>
  </si>
  <si>
    <t>40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</si>
  <si>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</si>
  <si>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</si>
  <si>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42</t>
  </si>
  <si>
    <t>997</t>
  </si>
  <si>
    <t>Přesun sutě</t>
  </si>
  <si>
    <t>997221561</t>
  </si>
  <si>
    <t>Vodorovná doprava suti bez naložení, ale se složením a s hrubým urovnáním z kusových materiálů, na vzdálenost do 1 km</t>
  </si>
  <si>
    <t>44</t>
  </si>
  <si>
    <t>23</t>
  </si>
  <si>
    <t>997221569</t>
  </si>
  <si>
    <t>Vodorovná doprava suti bez naložení, ale se složením a s hrubým urovnáním Příplatek k ceně za každý další i započatý 1 km přes 1 km</t>
  </si>
  <si>
    <t>46</t>
  </si>
  <si>
    <t>136,4*3 "Přepočtené koeficientem množství</t>
  </si>
  <si>
    <t>998</t>
  </si>
  <si>
    <t>Přesun hmot</t>
  </si>
  <si>
    <t>25</t>
  </si>
  <si>
    <t>998225111</t>
  </si>
  <si>
    <t>Přesun hmot pro komunikace s krytem z kameniva, monolitickým betonovým nebo živičným dopravní vzdálenost do 200 m jakékoliv délky objektu</t>
  </si>
  <si>
    <t>50</t>
  </si>
  <si>
    <t>VON - Vedlejší a ostatní ...</t>
  </si>
  <si>
    <t>VRN - Vedlejší rozpočtové náklady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</si>
  <si>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</si>
  <si>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</si>
  <si>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</si>
  <si>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</si>
  <si>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VRN3</t>
  </si>
  <si>
    <t>Zařízení staveniště</t>
  </si>
  <si>
    <t>030001000</t>
  </si>
  <si>
    <t>kpl</t>
  </si>
  <si>
    <t>VRN4</t>
  </si>
  <si>
    <t>Inženýrská činnost</t>
  </si>
  <si>
    <t>043154000</t>
  </si>
  <si>
    <t>Zkoušky hutnicí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</si>
</sst>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44</v>
      </c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A701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Cesta do Suché - I. etapa, oprava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>jezero Milada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3" t="str">
        <f>IF(AN8="","",AN8)</f>
        <v>25. 2. 2021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 xml:space="preserve">Palivový podnik Ústí, s. p.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4" t="str">
        <f>IF(E17="","",E17)</f>
        <v>B-PROJEKTY Teplice s.r.o.</v>
      </c>
      <c r="AN49" s="65"/>
      <c r="AO49" s="65"/>
      <c r="AP49" s="65"/>
      <c r="AQ49" s="40"/>
      <c r="AR49" s="44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4" t="str">
        <f>IF(E20="","",E20)</f>
        <v xml:space="preserve"> 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4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Cesta do Suché'!J30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'1 - Cesta do Suché'!P85</f>
        <v>0</v>
      </c>
      <c r="AV55" s="121">
        <f>'1 - Cesta do Suché'!J33</f>
        <v>0</v>
      </c>
      <c r="AW55" s="121">
        <f>'1 - Cesta do Suché'!J34</f>
        <v>0</v>
      </c>
      <c r="AX55" s="121">
        <f>'1 - Cesta do Suché'!J35</f>
        <v>0</v>
      </c>
      <c r="AY55" s="121">
        <f>'1 - Cesta do Suché'!J36</f>
        <v>0</v>
      </c>
      <c r="AZ55" s="121">
        <f>'1 - Cesta do Suché'!F33</f>
        <v>0</v>
      </c>
      <c r="BA55" s="121">
        <f>'1 - Cesta do Suché'!F34</f>
        <v>0</v>
      </c>
      <c r="BB55" s="121">
        <f>'1 - Cesta do Suché'!F35</f>
        <v>0</v>
      </c>
      <c r="BC55" s="121">
        <f>'1 - Cesta do Suché'!F36</f>
        <v>0</v>
      </c>
      <c r="BD55" s="123">
        <f>'1 - Cesta do Suché'!F37</f>
        <v>0</v>
      </c>
      <c r="BE55" s="7"/>
      <c r="BT55" s="124" t="s">
        <v>79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78</v>
      </c>
      <c r="B56" s="113"/>
      <c r="C56" s="114"/>
      <c r="D56" s="115" t="s">
        <v>84</v>
      </c>
      <c r="E56" s="115"/>
      <c r="F56" s="115"/>
      <c r="G56" s="115"/>
      <c r="H56" s="115"/>
      <c r="I56" s="116"/>
      <c r="J56" s="115" t="s">
        <v>85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'VON - Vedlejší a ostatní 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5">
        <v>0</v>
      </c>
      <c r="AT56" s="126">
        <f>ROUND(SUM(AV56:AW56),2)</f>
        <v>0</v>
      </c>
      <c r="AU56" s="127">
        <f>'VON - Vedlejší a ostatní ...'!P82</f>
        <v>0</v>
      </c>
      <c r="AV56" s="126">
        <f>'VON - Vedlejší a ostatní ...'!J33</f>
        <v>0</v>
      </c>
      <c r="AW56" s="126">
        <f>'VON - Vedlejší a ostatní ...'!J34</f>
        <v>0</v>
      </c>
      <c r="AX56" s="126">
        <f>'VON - Vedlejší a ostatní ...'!J35</f>
        <v>0</v>
      </c>
      <c r="AY56" s="126">
        <f>'VON - Vedlejší a ostatní ...'!J36</f>
        <v>0</v>
      </c>
      <c r="AZ56" s="126">
        <f>'VON - Vedlejší a ostatní ...'!F33</f>
        <v>0</v>
      </c>
      <c r="BA56" s="126">
        <f>'VON - Vedlejší a ostatní ...'!F34</f>
        <v>0</v>
      </c>
      <c r="BB56" s="126">
        <f>'VON - Vedlejší a ostatní ...'!F35</f>
        <v>0</v>
      </c>
      <c r="BC56" s="126">
        <f>'VON - Vedlejší a ostatní ...'!F36</f>
        <v>0</v>
      </c>
      <c r="BD56" s="128">
        <f>'VON - Vedlejší a ostatní ...'!F37</f>
        <v>0</v>
      </c>
      <c r="BE56" s="7"/>
      <c r="BT56" s="124" t="s">
        <v>79</v>
      </c>
      <c r="BV56" s="124" t="s">
        <v>76</v>
      </c>
      <c r="BW56" s="124" t="s">
        <v>86</v>
      </c>
      <c r="BX56" s="124" t="s">
        <v>5</v>
      </c>
      <c r="CL56" s="124" t="s">
        <v>19</v>
      </c>
      <c r="CM56" s="124" t="s">
        <v>83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94D0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Cesta do Suché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 hidden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83</v>
      </c>
    </row>
    <row r="4" spans="2:46" s="1" customFormat="1" ht="24.95" customHeight="1" hidden="1">
      <c r="B4" s="20"/>
      <c r="D4" s="131" t="s">
        <v>87</v>
      </c>
      <c r="L4" s="20"/>
      <c r="M4" s="132" t="s">
        <v>10</v>
      </c>
      <c r="AT4" s="17" t="s">
        <v>35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3" t="s">
        <v>16</v>
      </c>
      <c r="L6" s="20"/>
    </row>
    <row r="7" spans="2:12" s="1" customFormat="1" ht="16.5" customHeight="1" hidden="1">
      <c r="B7" s="20"/>
      <c r="E7" s="134" t="str">
        <f>'Rekapitulace stavby'!K6</f>
        <v>Cesta do Suché - I. etapa, oprava</v>
      </c>
      <c r="F7" s="133"/>
      <c r="G7" s="133"/>
      <c r="H7" s="133"/>
      <c r="L7" s="20"/>
    </row>
    <row r="8" spans="1:31" s="2" customFormat="1" ht="12" customHeight="1" hidden="1">
      <c r="A8" s="38"/>
      <c r="B8" s="44"/>
      <c r="C8" s="38"/>
      <c r="D8" s="133" t="s">
        <v>88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6" t="s">
        <v>89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3" t="s">
        <v>21</v>
      </c>
      <c r="E12" s="38"/>
      <c r="F12" s="137" t="s">
        <v>37</v>
      </c>
      <c r="G12" s="38"/>
      <c r="H12" s="38"/>
      <c r="I12" s="133" t="s">
        <v>23</v>
      </c>
      <c r="J12" s="138" t="str">
        <f>'Rekapitulace stavby'!AN8</f>
        <v>25. 2. 2021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3" t="s">
        <v>25</v>
      </c>
      <c r="E14" s="38"/>
      <c r="F14" s="38"/>
      <c r="G14" s="38"/>
      <c r="H14" s="38"/>
      <c r="I14" s="133" t="s">
        <v>26</v>
      </c>
      <c r="J14" s="137" t="str">
        <f>IF('Rekapitulace stavby'!AN10="","",'Rekapitulace stavby'!AN10)</f>
        <v>00007536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7" t="str">
        <f>IF('Rekapitulace stavby'!E11="","",'Rekapitulace stavby'!E11)</f>
        <v xml:space="preserve">Palivový podnik Ústí, s. p. </v>
      </c>
      <c r="F15" s="38"/>
      <c r="G15" s="38"/>
      <c r="H15" s="38"/>
      <c r="I15" s="133" t="s">
        <v>29</v>
      </c>
      <c r="J15" s="137" t="str">
        <f>IF('Rekapitulace stavby'!AN11="","",'Rekapitulace stavby'!AN11)</f>
        <v>CZ0007536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3" t="s">
        <v>31</v>
      </c>
      <c r="E17" s="38"/>
      <c r="F17" s="38"/>
      <c r="G17" s="38"/>
      <c r="H17" s="38"/>
      <c r="I17" s="133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3" t="s">
        <v>33</v>
      </c>
      <c r="E20" s="38"/>
      <c r="F20" s="38"/>
      <c r="G20" s="38"/>
      <c r="H20" s="38"/>
      <c r="I20" s="133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7" t="str">
        <f>IF('Rekapitulace stavby'!E17="","",'Rekapitulace stavby'!E17)</f>
        <v>B-PROJEKTY Teplice s.r.o.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3" t="s">
        <v>36</v>
      </c>
      <c r="E23" s="38"/>
      <c r="F23" s="38"/>
      <c r="G23" s="38"/>
      <c r="H23" s="38"/>
      <c r="I23" s="133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29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3" t="s">
        <v>38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4" t="s">
        <v>40</v>
      </c>
      <c r="E30" s="38"/>
      <c r="F30" s="38"/>
      <c r="G30" s="38"/>
      <c r="H30" s="38"/>
      <c r="I30" s="38"/>
      <c r="J30" s="145">
        <f>ROUND(J85,2)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6" t="s">
        <v>42</v>
      </c>
      <c r="G32" s="38"/>
      <c r="H32" s="38"/>
      <c r="I32" s="146" t="s">
        <v>41</v>
      </c>
      <c r="J32" s="146" t="s">
        <v>43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44</v>
      </c>
      <c r="E33" s="133" t="s">
        <v>45</v>
      </c>
      <c r="F33" s="148">
        <f>ROUND((SUM(BE85:BE156)),2)</f>
        <v>0</v>
      </c>
      <c r="G33" s="38"/>
      <c r="H33" s="38"/>
      <c r="I33" s="149">
        <v>0.21</v>
      </c>
      <c r="J33" s="148">
        <f>ROUND(((SUM(BE85:BE156))*I33),2)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46</v>
      </c>
      <c r="F34" s="148">
        <f>ROUND((SUM(BF85:BF156)),2)</f>
        <v>0</v>
      </c>
      <c r="G34" s="38"/>
      <c r="H34" s="38"/>
      <c r="I34" s="149">
        <v>0.15</v>
      </c>
      <c r="J34" s="148">
        <f>ROUND(((SUM(BF85:BF156))*I34),2)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33" t="s">
        <v>44</v>
      </c>
      <c r="E35" s="133" t="s">
        <v>47</v>
      </c>
      <c r="F35" s="148">
        <f>ROUND((SUM(BG85:BG156)),2)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48</v>
      </c>
      <c r="F36" s="148">
        <f>ROUND((SUM(BH85:BH156)),2)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49</v>
      </c>
      <c r="F37" s="148">
        <f>ROUND((SUM(BI85:BI156)),2)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90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Cesta do Suché - I. etapa, oprava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88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1 - Cesta do Suché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3" t="str">
        <f>IF(J12="","",J12)</f>
        <v>25. 2. 2021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 xml:space="preserve">Palivový podnik Ústí, s. p. </v>
      </c>
      <c r="G54" s="40"/>
      <c r="H54" s="40"/>
      <c r="I54" s="32" t="s">
        <v>33</v>
      </c>
      <c r="J54" s="36" t="str">
        <f>E21</f>
        <v>B-PROJEKTY Teplice s.r.o.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91</v>
      </c>
      <c r="D57" s="163"/>
      <c r="E57" s="163"/>
      <c r="F57" s="163"/>
      <c r="G57" s="163"/>
      <c r="H57" s="163"/>
      <c r="I57" s="163"/>
      <c r="J57" s="164" t="s">
        <v>92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72</v>
      </c>
      <c r="D59" s="40"/>
      <c r="E59" s="40"/>
      <c r="F59" s="40"/>
      <c r="G59" s="40"/>
      <c r="H59" s="40"/>
      <c r="I59" s="40"/>
      <c r="J59" s="103">
        <f>J85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93</v>
      </c>
    </row>
    <row r="60" spans="1:31" s="9" customFormat="1" ht="24.95" customHeight="1">
      <c r="A60" s="9"/>
      <c r="B60" s="166"/>
      <c r="C60" s="167"/>
      <c r="D60" s="168" t="s">
        <v>94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95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96</v>
      </c>
      <c r="E62" s="175"/>
      <c r="F62" s="175"/>
      <c r="G62" s="175"/>
      <c r="H62" s="175"/>
      <c r="I62" s="175"/>
      <c r="J62" s="176">
        <f>J114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97</v>
      </c>
      <c r="E63" s="175"/>
      <c r="F63" s="175"/>
      <c r="G63" s="175"/>
      <c r="H63" s="175"/>
      <c r="I63" s="175"/>
      <c r="J63" s="176">
        <f>J139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98</v>
      </c>
      <c r="E64" s="175"/>
      <c r="F64" s="175"/>
      <c r="G64" s="175"/>
      <c r="H64" s="175"/>
      <c r="I64" s="175"/>
      <c r="J64" s="176">
        <f>J150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99</v>
      </c>
      <c r="E65" s="175"/>
      <c r="F65" s="175"/>
      <c r="G65" s="175"/>
      <c r="H65" s="175"/>
      <c r="I65" s="175"/>
      <c r="J65" s="176">
        <f>J155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5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100</v>
      </c>
      <c r="D72" s="40"/>
      <c r="E72" s="40"/>
      <c r="F72" s="40"/>
      <c r="G72" s="40"/>
      <c r="H72" s="40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1" t="str">
        <f>E7</f>
        <v>Cesta do Suché - I. etapa, oprava</v>
      </c>
      <c r="F75" s="32"/>
      <c r="G75" s="32"/>
      <c r="H75" s="32"/>
      <c r="I75" s="40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88</v>
      </c>
      <c r="D76" s="40"/>
      <c r="E76" s="40"/>
      <c r="F76" s="40"/>
      <c r="G76" s="40"/>
      <c r="H76" s="40"/>
      <c r="I76" s="40"/>
      <c r="J76" s="40"/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70" t="str">
        <f>E9</f>
        <v>1 - Cesta do Suché</v>
      </c>
      <c r="F77" s="40"/>
      <c r="G77" s="40"/>
      <c r="H77" s="40"/>
      <c r="I77" s="40"/>
      <c r="J77" s="40"/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3" t="str">
        <f>IF(J12="","",J12)</f>
        <v>25. 2. 2021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5.65" customHeight="1">
      <c r="A81" s="38"/>
      <c r="B81" s="39"/>
      <c r="C81" s="32" t="s">
        <v>25</v>
      </c>
      <c r="D81" s="40"/>
      <c r="E81" s="40"/>
      <c r="F81" s="27" t="str">
        <f>E15</f>
        <v xml:space="preserve">Palivový podnik Ústí, s. p. </v>
      </c>
      <c r="G81" s="40"/>
      <c r="H81" s="40"/>
      <c r="I81" s="32" t="s">
        <v>33</v>
      </c>
      <c r="J81" s="36" t="str">
        <f>E21</f>
        <v>B-PROJEKTY Teplice s.r.o.</v>
      </c>
      <c r="K81" s="40"/>
      <c r="L81" s="135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31</v>
      </c>
      <c r="D82" s="40"/>
      <c r="E82" s="40"/>
      <c r="F82" s="27" t="str">
        <f>IF(E18="","",E18)</f>
        <v>Vyplň údaj</v>
      </c>
      <c r="G82" s="40"/>
      <c r="H82" s="40"/>
      <c r="I82" s="32" t="s">
        <v>36</v>
      </c>
      <c r="J82" s="36" t="str">
        <f>E24</f>
        <v xml:space="preserve"> </v>
      </c>
      <c r="K82" s="40"/>
      <c r="L82" s="135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5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8"/>
      <c r="B84" s="179"/>
      <c r="C84" s="180" t="s">
        <v>101</v>
      </c>
      <c r="D84" s="181" t="s">
        <v>59</v>
      </c>
      <c r="E84" s="181" t="s">
        <v>55</v>
      </c>
      <c r="F84" s="181" t="s">
        <v>56</v>
      </c>
      <c r="G84" s="181" t="s">
        <v>102</v>
      </c>
      <c r="H84" s="181" t="s">
        <v>103</v>
      </c>
      <c r="I84" s="181" t="s">
        <v>104</v>
      </c>
      <c r="J84" s="181" t="s">
        <v>92</v>
      </c>
      <c r="K84" s="182" t="s">
        <v>105</v>
      </c>
      <c r="L84" s="183"/>
      <c r="M84" s="93" t="s">
        <v>19</v>
      </c>
      <c r="N84" s="94" t="s">
        <v>44</v>
      </c>
      <c r="O84" s="94" t="s">
        <v>106</v>
      </c>
      <c r="P84" s="94" t="s">
        <v>107</v>
      </c>
      <c r="Q84" s="94" t="s">
        <v>108</v>
      </c>
      <c r="R84" s="94" t="s">
        <v>109</v>
      </c>
      <c r="S84" s="94" t="s">
        <v>110</v>
      </c>
      <c r="T84" s="95" t="s">
        <v>111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8"/>
      <c r="B85" s="39"/>
      <c r="C85" s="100" t="s">
        <v>112</v>
      </c>
      <c r="D85" s="40"/>
      <c r="E85" s="40"/>
      <c r="F85" s="40"/>
      <c r="G85" s="40"/>
      <c r="H85" s="40"/>
      <c r="I85" s="40"/>
      <c r="J85" s="184">
        <f>BK85</f>
        <v>0</v>
      </c>
      <c r="K85" s="40"/>
      <c r="L85" s="44"/>
      <c r="M85" s="96"/>
      <c r="N85" s="185"/>
      <c r="O85" s="97"/>
      <c r="P85" s="186">
        <f>P86</f>
        <v>0</v>
      </c>
      <c r="Q85" s="97"/>
      <c r="R85" s="186">
        <f>R86</f>
        <v>0</v>
      </c>
      <c r="S85" s="97"/>
      <c r="T85" s="187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73</v>
      </c>
      <c r="AU85" s="17" t="s">
        <v>93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73</v>
      </c>
      <c r="E86" s="192" t="s">
        <v>113</v>
      </c>
      <c r="F86" s="192" t="s">
        <v>114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P87+P114+P139+P150+P155</f>
        <v>0</v>
      </c>
      <c r="Q86" s="197"/>
      <c r="R86" s="198">
        <f>R87+R114+R139+R150+R155</f>
        <v>0</v>
      </c>
      <c r="S86" s="197"/>
      <c r="T86" s="199">
        <f>T87+T114+T139+T150+T155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79</v>
      </c>
      <c r="AT86" s="201" t="s">
        <v>73</v>
      </c>
      <c r="AU86" s="201" t="s">
        <v>74</v>
      </c>
      <c r="AY86" s="200" t="s">
        <v>115</v>
      </c>
      <c r="BK86" s="202">
        <f>BK87+BK114+BK139+BK150+BK155</f>
        <v>0</v>
      </c>
    </row>
    <row r="87" spans="1:63" s="12" customFormat="1" ht="22.8" customHeight="1">
      <c r="A87" s="12"/>
      <c r="B87" s="189"/>
      <c r="C87" s="190"/>
      <c r="D87" s="191" t="s">
        <v>73</v>
      </c>
      <c r="E87" s="203" t="s">
        <v>79</v>
      </c>
      <c r="F87" s="203" t="s">
        <v>116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SUM(P88:P113)</f>
        <v>0</v>
      </c>
      <c r="Q87" s="197"/>
      <c r="R87" s="198">
        <f>SUM(R88:R113)</f>
        <v>0</v>
      </c>
      <c r="S87" s="197"/>
      <c r="T87" s="199">
        <f>SUM(T88:T113)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79</v>
      </c>
      <c r="AT87" s="201" t="s">
        <v>73</v>
      </c>
      <c r="AU87" s="201" t="s">
        <v>79</v>
      </c>
      <c r="AY87" s="200" t="s">
        <v>115</v>
      </c>
      <c r="BK87" s="202">
        <f>SUM(BK88:BK113)</f>
        <v>0</v>
      </c>
    </row>
    <row r="88" spans="1:65" s="2" customFormat="1" ht="55.5" customHeight="1">
      <c r="A88" s="38"/>
      <c r="B88" s="39"/>
      <c r="C88" s="205" t="s">
        <v>79</v>
      </c>
      <c r="D88" s="205" t="s">
        <v>117</v>
      </c>
      <c r="E88" s="206" t="s">
        <v>118</v>
      </c>
      <c r="F88" s="207" t="s">
        <v>119</v>
      </c>
      <c r="G88" s="208" t="s">
        <v>120</v>
      </c>
      <c r="H88" s="209">
        <v>620</v>
      </c>
      <c r="I88" s="210"/>
      <c r="J88" s="211">
        <f>ROUND(I88*H88,2)</f>
        <v>0</v>
      </c>
      <c r="K88" s="207" t="s">
        <v>121</v>
      </c>
      <c r="L88" s="44"/>
      <c r="M88" s="212" t="s">
        <v>19</v>
      </c>
      <c r="N88" s="213" t="s">
        <v>47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</v>
      </c>
      <c r="T88" s="21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6" t="s">
        <v>122</v>
      </c>
      <c r="AT88" s="216" t="s">
        <v>117</v>
      </c>
      <c r="AU88" s="216" t="s">
        <v>83</v>
      </c>
      <c r="AY88" s="17" t="s">
        <v>115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7" t="s">
        <v>122</v>
      </c>
      <c r="BK88" s="217">
        <f>ROUND(I88*H88,2)</f>
        <v>0</v>
      </c>
      <c r="BL88" s="17" t="s">
        <v>122</v>
      </c>
      <c r="BM88" s="216" t="s">
        <v>83</v>
      </c>
    </row>
    <row r="89" spans="1:65" s="2" customFormat="1" ht="12">
      <c r="A89" s="38"/>
      <c r="B89" s="39"/>
      <c r="C89" s="205" t="s">
        <v>83</v>
      </c>
      <c r="D89" s="205" t="s">
        <v>117</v>
      </c>
      <c r="E89" s="206" t="s">
        <v>123</v>
      </c>
      <c r="F89" s="207" t="s">
        <v>124</v>
      </c>
      <c r="G89" s="208" t="s">
        <v>125</v>
      </c>
      <c r="H89" s="209">
        <v>1612.9</v>
      </c>
      <c r="I89" s="210"/>
      <c r="J89" s="211">
        <f>ROUND(I89*H89,2)</f>
        <v>0</v>
      </c>
      <c r="K89" s="207" t="s">
        <v>121</v>
      </c>
      <c r="L89" s="44"/>
      <c r="M89" s="212" t="s">
        <v>19</v>
      </c>
      <c r="N89" s="213" t="s">
        <v>47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16" t="s">
        <v>122</v>
      </c>
      <c r="AT89" s="216" t="s">
        <v>117</v>
      </c>
      <c r="AU89" s="216" t="s">
        <v>83</v>
      </c>
      <c r="AY89" s="17" t="s">
        <v>115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7" t="s">
        <v>122</v>
      </c>
      <c r="BK89" s="217">
        <f>ROUND(I89*H89,2)</f>
        <v>0</v>
      </c>
      <c r="BL89" s="17" t="s">
        <v>122</v>
      </c>
      <c r="BM89" s="216" t="s">
        <v>122</v>
      </c>
    </row>
    <row r="90" spans="1:51" s="13" customFormat="1" ht="12">
      <c r="A90" s="13"/>
      <c r="B90" s="218"/>
      <c r="C90" s="219"/>
      <c r="D90" s="220" t="s">
        <v>126</v>
      </c>
      <c r="E90" s="221" t="s">
        <v>19</v>
      </c>
      <c r="F90" s="222" t="s">
        <v>127</v>
      </c>
      <c r="G90" s="219"/>
      <c r="H90" s="221" t="s">
        <v>19</v>
      </c>
      <c r="I90" s="223"/>
      <c r="J90" s="219"/>
      <c r="K90" s="219"/>
      <c r="L90" s="224"/>
      <c r="M90" s="225"/>
      <c r="N90" s="226"/>
      <c r="O90" s="226"/>
      <c r="P90" s="226"/>
      <c r="Q90" s="226"/>
      <c r="R90" s="226"/>
      <c r="S90" s="226"/>
      <c r="T90" s="227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8" t="s">
        <v>126</v>
      </c>
      <c r="AU90" s="228" t="s">
        <v>83</v>
      </c>
      <c r="AV90" s="13" t="s">
        <v>79</v>
      </c>
      <c r="AW90" s="13" t="s">
        <v>35</v>
      </c>
      <c r="AX90" s="13" t="s">
        <v>74</v>
      </c>
      <c r="AY90" s="228" t="s">
        <v>115</v>
      </c>
    </row>
    <row r="91" spans="1:51" s="14" customFormat="1" ht="12">
      <c r="A91" s="14"/>
      <c r="B91" s="229"/>
      <c r="C91" s="230"/>
      <c r="D91" s="220" t="s">
        <v>126</v>
      </c>
      <c r="E91" s="231" t="s">
        <v>19</v>
      </c>
      <c r="F91" s="232" t="s">
        <v>128</v>
      </c>
      <c r="G91" s="230"/>
      <c r="H91" s="233">
        <v>612.9</v>
      </c>
      <c r="I91" s="234"/>
      <c r="J91" s="230"/>
      <c r="K91" s="230"/>
      <c r="L91" s="235"/>
      <c r="M91" s="236"/>
      <c r="N91" s="237"/>
      <c r="O91" s="237"/>
      <c r="P91" s="237"/>
      <c r="Q91" s="237"/>
      <c r="R91" s="237"/>
      <c r="S91" s="237"/>
      <c r="T91" s="238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39" t="s">
        <v>126</v>
      </c>
      <c r="AU91" s="239" t="s">
        <v>83</v>
      </c>
      <c r="AV91" s="14" t="s">
        <v>83</v>
      </c>
      <c r="AW91" s="14" t="s">
        <v>35</v>
      </c>
      <c r="AX91" s="14" t="s">
        <v>74</v>
      </c>
      <c r="AY91" s="239" t="s">
        <v>115</v>
      </c>
    </row>
    <row r="92" spans="1:51" s="13" customFormat="1" ht="12">
      <c r="A92" s="13"/>
      <c r="B92" s="218"/>
      <c r="C92" s="219"/>
      <c r="D92" s="220" t="s">
        <v>126</v>
      </c>
      <c r="E92" s="221" t="s">
        <v>19</v>
      </c>
      <c r="F92" s="222" t="s">
        <v>129</v>
      </c>
      <c r="G92" s="219"/>
      <c r="H92" s="221" t="s">
        <v>19</v>
      </c>
      <c r="I92" s="223"/>
      <c r="J92" s="219"/>
      <c r="K92" s="219"/>
      <c r="L92" s="224"/>
      <c r="M92" s="225"/>
      <c r="N92" s="226"/>
      <c r="O92" s="226"/>
      <c r="P92" s="226"/>
      <c r="Q92" s="226"/>
      <c r="R92" s="226"/>
      <c r="S92" s="226"/>
      <c r="T92" s="227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8" t="s">
        <v>126</v>
      </c>
      <c r="AU92" s="228" t="s">
        <v>83</v>
      </c>
      <c r="AV92" s="13" t="s">
        <v>79</v>
      </c>
      <c r="AW92" s="13" t="s">
        <v>35</v>
      </c>
      <c r="AX92" s="13" t="s">
        <v>74</v>
      </c>
      <c r="AY92" s="228" t="s">
        <v>115</v>
      </c>
    </row>
    <row r="93" spans="1:51" s="14" customFormat="1" ht="12">
      <c r="A93" s="14"/>
      <c r="B93" s="229"/>
      <c r="C93" s="230"/>
      <c r="D93" s="220" t="s">
        <v>126</v>
      </c>
      <c r="E93" s="231" t="s">
        <v>19</v>
      </c>
      <c r="F93" s="232" t="s">
        <v>130</v>
      </c>
      <c r="G93" s="230"/>
      <c r="H93" s="233">
        <v>1000</v>
      </c>
      <c r="I93" s="234"/>
      <c r="J93" s="230"/>
      <c r="K93" s="230"/>
      <c r="L93" s="235"/>
      <c r="M93" s="236"/>
      <c r="N93" s="237"/>
      <c r="O93" s="237"/>
      <c r="P93" s="237"/>
      <c r="Q93" s="237"/>
      <c r="R93" s="237"/>
      <c r="S93" s="237"/>
      <c r="T93" s="238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39" t="s">
        <v>126</v>
      </c>
      <c r="AU93" s="239" t="s">
        <v>83</v>
      </c>
      <c r="AV93" s="14" t="s">
        <v>83</v>
      </c>
      <c r="AW93" s="14" t="s">
        <v>35</v>
      </c>
      <c r="AX93" s="14" t="s">
        <v>74</v>
      </c>
      <c r="AY93" s="239" t="s">
        <v>115</v>
      </c>
    </row>
    <row r="94" spans="1:51" s="15" customFormat="1" ht="12">
      <c r="A94" s="15"/>
      <c r="B94" s="240"/>
      <c r="C94" s="241"/>
      <c r="D94" s="220" t="s">
        <v>126</v>
      </c>
      <c r="E94" s="242" t="s">
        <v>19</v>
      </c>
      <c r="F94" s="243" t="s">
        <v>131</v>
      </c>
      <c r="G94" s="241"/>
      <c r="H94" s="244">
        <v>1612.9</v>
      </c>
      <c r="I94" s="245"/>
      <c r="J94" s="241"/>
      <c r="K94" s="241"/>
      <c r="L94" s="246"/>
      <c r="M94" s="247"/>
      <c r="N94" s="248"/>
      <c r="O94" s="248"/>
      <c r="P94" s="248"/>
      <c r="Q94" s="248"/>
      <c r="R94" s="248"/>
      <c r="S94" s="248"/>
      <c r="T94" s="249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0" t="s">
        <v>126</v>
      </c>
      <c r="AU94" s="250" t="s">
        <v>83</v>
      </c>
      <c r="AV94" s="15" t="s">
        <v>122</v>
      </c>
      <c r="AW94" s="15" t="s">
        <v>35</v>
      </c>
      <c r="AX94" s="15" t="s">
        <v>79</v>
      </c>
      <c r="AY94" s="250" t="s">
        <v>115</v>
      </c>
    </row>
    <row r="95" spans="1:65" s="2" customFormat="1" ht="12">
      <c r="A95" s="38"/>
      <c r="B95" s="39"/>
      <c r="C95" s="205" t="s">
        <v>132</v>
      </c>
      <c r="D95" s="205" t="s">
        <v>117</v>
      </c>
      <c r="E95" s="206" t="s">
        <v>133</v>
      </c>
      <c r="F95" s="207" t="s">
        <v>134</v>
      </c>
      <c r="G95" s="208" t="s">
        <v>125</v>
      </c>
      <c r="H95" s="209">
        <v>1210.02</v>
      </c>
      <c r="I95" s="210"/>
      <c r="J95" s="211">
        <f>ROUND(I95*H95,2)</f>
        <v>0</v>
      </c>
      <c r="K95" s="207" t="s">
        <v>121</v>
      </c>
      <c r="L95" s="44"/>
      <c r="M95" s="212" t="s">
        <v>19</v>
      </c>
      <c r="N95" s="213" t="s">
        <v>47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6" t="s">
        <v>122</v>
      </c>
      <c r="AT95" s="216" t="s">
        <v>117</v>
      </c>
      <c r="AU95" s="216" t="s">
        <v>83</v>
      </c>
      <c r="AY95" s="17" t="s">
        <v>115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7" t="s">
        <v>122</v>
      </c>
      <c r="BK95" s="217">
        <f>ROUND(I95*H95,2)</f>
        <v>0</v>
      </c>
      <c r="BL95" s="17" t="s">
        <v>122</v>
      </c>
      <c r="BM95" s="216" t="s">
        <v>135</v>
      </c>
    </row>
    <row r="96" spans="1:51" s="13" customFormat="1" ht="12">
      <c r="A96" s="13"/>
      <c r="B96" s="218"/>
      <c r="C96" s="219"/>
      <c r="D96" s="220" t="s">
        <v>126</v>
      </c>
      <c r="E96" s="221" t="s">
        <v>19</v>
      </c>
      <c r="F96" s="222" t="s">
        <v>136</v>
      </c>
      <c r="G96" s="219"/>
      <c r="H96" s="221" t="s">
        <v>19</v>
      </c>
      <c r="I96" s="223"/>
      <c r="J96" s="219"/>
      <c r="K96" s="219"/>
      <c r="L96" s="224"/>
      <c r="M96" s="225"/>
      <c r="N96" s="226"/>
      <c r="O96" s="226"/>
      <c r="P96" s="226"/>
      <c r="Q96" s="226"/>
      <c r="R96" s="226"/>
      <c r="S96" s="226"/>
      <c r="T96" s="22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8" t="s">
        <v>126</v>
      </c>
      <c r="AU96" s="228" t="s">
        <v>83</v>
      </c>
      <c r="AV96" s="13" t="s">
        <v>79</v>
      </c>
      <c r="AW96" s="13" t="s">
        <v>35</v>
      </c>
      <c r="AX96" s="13" t="s">
        <v>74</v>
      </c>
      <c r="AY96" s="228" t="s">
        <v>115</v>
      </c>
    </row>
    <row r="97" spans="1:51" s="14" customFormat="1" ht="12">
      <c r="A97" s="14"/>
      <c r="B97" s="229"/>
      <c r="C97" s="230"/>
      <c r="D97" s="220" t="s">
        <v>126</v>
      </c>
      <c r="E97" s="231" t="s">
        <v>19</v>
      </c>
      <c r="F97" s="232" t="s">
        <v>137</v>
      </c>
      <c r="G97" s="230"/>
      <c r="H97" s="233">
        <v>1210.02</v>
      </c>
      <c r="I97" s="234"/>
      <c r="J97" s="230"/>
      <c r="K97" s="230"/>
      <c r="L97" s="235"/>
      <c r="M97" s="236"/>
      <c r="N97" s="237"/>
      <c r="O97" s="237"/>
      <c r="P97" s="237"/>
      <c r="Q97" s="237"/>
      <c r="R97" s="237"/>
      <c r="S97" s="237"/>
      <c r="T97" s="238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39" t="s">
        <v>126</v>
      </c>
      <c r="AU97" s="239" t="s">
        <v>83</v>
      </c>
      <c r="AV97" s="14" t="s">
        <v>83</v>
      </c>
      <c r="AW97" s="14" t="s">
        <v>35</v>
      </c>
      <c r="AX97" s="14" t="s">
        <v>74</v>
      </c>
      <c r="AY97" s="239" t="s">
        <v>115</v>
      </c>
    </row>
    <row r="98" spans="1:51" s="15" customFormat="1" ht="12">
      <c r="A98" s="15"/>
      <c r="B98" s="240"/>
      <c r="C98" s="241"/>
      <c r="D98" s="220" t="s">
        <v>126</v>
      </c>
      <c r="E98" s="242" t="s">
        <v>19</v>
      </c>
      <c r="F98" s="243" t="s">
        <v>131</v>
      </c>
      <c r="G98" s="241"/>
      <c r="H98" s="244">
        <v>1210.02</v>
      </c>
      <c r="I98" s="245"/>
      <c r="J98" s="241"/>
      <c r="K98" s="241"/>
      <c r="L98" s="246"/>
      <c r="M98" s="247"/>
      <c r="N98" s="248"/>
      <c r="O98" s="248"/>
      <c r="P98" s="248"/>
      <c r="Q98" s="248"/>
      <c r="R98" s="248"/>
      <c r="S98" s="248"/>
      <c r="T98" s="249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0" t="s">
        <v>126</v>
      </c>
      <c r="AU98" s="250" t="s">
        <v>83</v>
      </c>
      <c r="AV98" s="15" t="s">
        <v>122</v>
      </c>
      <c r="AW98" s="15" t="s">
        <v>35</v>
      </c>
      <c r="AX98" s="15" t="s">
        <v>79</v>
      </c>
      <c r="AY98" s="250" t="s">
        <v>115</v>
      </c>
    </row>
    <row r="99" spans="1:65" s="2" customFormat="1" ht="12">
      <c r="A99" s="38"/>
      <c r="B99" s="39"/>
      <c r="C99" s="205" t="s">
        <v>122</v>
      </c>
      <c r="D99" s="205" t="s">
        <v>117</v>
      </c>
      <c r="E99" s="206" t="s">
        <v>138</v>
      </c>
      <c r="F99" s="207" t="s">
        <v>139</v>
      </c>
      <c r="G99" s="208" t="s">
        <v>125</v>
      </c>
      <c r="H99" s="209">
        <v>108.6</v>
      </c>
      <c r="I99" s="210"/>
      <c r="J99" s="211">
        <f>ROUND(I99*H99,2)</f>
        <v>0</v>
      </c>
      <c r="K99" s="207" t="s">
        <v>121</v>
      </c>
      <c r="L99" s="44"/>
      <c r="M99" s="212" t="s">
        <v>19</v>
      </c>
      <c r="N99" s="213" t="s">
        <v>47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6" t="s">
        <v>122</v>
      </c>
      <c r="AT99" s="216" t="s">
        <v>117</v>
      </c>
      <c r="AU99" s="216" t="s">
        <v>83</v>
      </c>
      <c r="AY99" s="17" t="s">
        <v>115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7" t="s">
        <v>122</v>
      </c>
      <c r="BK99" s="217">
        <f>ROUND(I99*H99,2)</f>
        <v>0</v>
      </c>
      <c r="BL99" s="17" t="s">
        <v>122</v>
      </c>
      <c r="BM99" s="216" t="s">
        <v>140</v>
      </c>
    </row>
    <row r="100" spans="1:65" s="2" customFormat="1" ht="55.5" customHeight="1">
      <c r="A100" s="38"/>
      <c r="B100" s="39"/>
      <c r="C100" s="205" t="s">
        <v>141</v>
      </c>
      <c r="D100" s="205" t="s">
        <v>117</v>
      </c>
      <c r="E100" s="206" t="s">
        <v>142</v>
      </c>
      <c r="F100" s="207" t="s">
        <v>143</v>
      </c>
      <c r="G100" s="208" t="s">
        <v>125</v>
      </c>
      <c r="H100" s="209">
        <v>1000</v>
      </c>
      <c r="I100" s="210"/>
      <c r="J100" s="211">
        <f>ROUND(I100*H100,2)</f>
        <v>0</v>
      </c>
      <c r="K100" s="207" t="s">
        <v>121</v>
      </c>
      <c r="L100" s="44"/>
      <c r="M100" s="212" t="s">
        <v>19</v>
      </c>
      <c r="N100" s="213" t="s">
        <v>47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6" t="s">
        <v>122</v>
      </c>
      <c r="AT100" s="216" t="s">
        <v>117</v>
      </c>
      <c r="AU100" s="216" t="s">
        <v>83</v>
      </c>
      <c r="AY100" s="17" t="s">
        <v>115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7" t="s">
        <v>122</v>
      </c>
      <c r="BK100" s="217">
        <f>ROUND(I100*H100,2)</f>
        <v>0</v>
      </c>
      <c r="BL100" s="17" t="s">
        <v>122</v>
      </c>
      <c r="BM100" s="216" t="s">
        <v>144</v>
      </c>
    </row>
    <row r="101" spans="1:51" s="13" customFormat="1" ht="12">
      <c r="A101" s="13"/>
      <c r="B101" s="218"/>
      <c r="C101" s="219"/>
      <c r="D101" s="220" t="s">
        <v>126</v>
      </c>
      <c r="E101" s="221" t="s">
        <v>19</v>
      </c>
      <c r="F101" s="222" t="s">
        <v>145</v>
      </c>
      <c r="G101" s="219"/>
      <c r="H101" s="221" t="s">
        <v>19</v>
      </c>
      <c r="I101" s="223"/>
      <c r="J101" s="219"/>
      <c r="K101" s="219"/>
      <c r="L101" s="224"/>
      <c r="M101" s="225"/>
      <c r="N101" s="226"/>
      <c r="O101" s="226"/>
      <c r="P101" s="226"/>
      <c r="Q101" s="226"/>
      <c r="R101" s="226"/>
      <c r="S101" s="226"/>
      <c r="T101" s="227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8" t="s">
        <v>126</v>
      </c>
      <c r="AU101" s="228" t="s">
        <v>83</v>
      </c>
      <c r="AV101" s="13" t="s">
        <v>79</v>
      </c>
      <c r="AW101" s="13" t="s">
        <v>35</v>
      </c>
      <c r="AX101" s="13" t="s">
        <v>74</v>
      </c>
      <c r="AY101" s="228" t="s">
        <v>115</v>
      </c>
    </row>
    <row r="102" spans="1:51" s="14" customFormat="1" ht="12">
      <c r="A102" s="14"/>
      <c r="B102" s="229"/>
      <c r="C102" s="230"/>
      <c r="D102" s="220" t="s">
        <v>126</v>
      </c>
      <c r="E102" s="231" t="s">
        <v>19</v>
      </c>
      <c r="F102" s="232" t="s">
        <v>146</v>
      </c>
      <c r="G102" s="230"/>
      <c r="H102" s="233">
        <v>1000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39" t="s">
        <v>126</v>
      </c>
      <c r="AU102" s="239" t="s">
        <v>83</v>
      </c>
      <c r="AV102" s="14" t="s">
        <v>83</v>
      </c>
      <c r="AW102" s="14" t="s">
        <v>35</v>
      </c>
      <c r="AX102" s="14" t="s">
        <v>74</v>
      </c>
      <c r="AY102" s="239" t="s">
        <v>115</v>
      </c>
    </row>
    <row r="103" spans="1:51" s="15" customFormat="1" ht="12">
      <c r="A103" s="15"/>
      <c r="B103" s="240"/>
      <c r="C103" s="241"/>
      <c r="D103" s="220" t="s">
        <v>126</v>
      </c>
      <c r="E103" s="242" t="s">
        <v>19</v>
      </c>
      <c r="F103" s="243" t="s">
        <v>131</v>
      </c>
      <c r="G103" s="241"/>
      <c r="H103" s="244">
        <v>1000</v>
      </c>
      <c r="I103" s="245"/>
      <c r="J103" s="241"/>
      <c r="K103" s="241"/>
      <c r="L103" s="246"/>
      <c r="M103" s="247"/>
      <c r="N103" s="248"/>
      <c r="O103" s="248"/>
      <c r="P103" s="248"/>
      <c r="Q103" s="248"/>
      <c r="R103" s="248"/>
      <c r="S103" s="248"/>
      <c r="T103" s="249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0" t="s">
        <v>126</v>
      </c>
      <c r="AU103" s="250" t="s">
        <v>83</v>
      </c>
      <c r="AV103" s="15" t="s">
        <v>122</v>
      </c>
      <c r="AW103" s="15" t="s">
        <v>35</v>
      </c>
      <c r="AX103" s="15" t="s">
        <v>79</v>
      </c>
      <c r="AY103" s="250" t="s">
        <v>115</v>
      </c>
    </row>
    <row r="104" spans="1:65" s="2" customFormat="1" ht="16.5" customHeight="1">
      <c r="A104" s="38"/>
      <c r="B104" s="39"/>
      <c r="C104" s="251" t="s">
        <v>135</v>
      </c>
      <c r="D104" s="251" t="s">
        <v>147</v>
      </c>
      <c r="E104" s="252" t="s">
        <v>148</v>
      </c>
      <c r="F104" s="253" t="s">
        <v>149</v>
      </c>
      <c r="G104" s="254" t="s">
        <v>150</v>
      </c>
      <c r="H104" s="255">
        <v>1800</v>
      </c>
      <c r="I104" s="256"/>
      <c r="J104" s="257">
        <f>ROUND(I104*H104,2)</f>
        <v>0</v>
      </c>
      <c r="K104" s="253" t="s">
        <v>121</v>
      </c>
      <c r="L104" s="258"/>
      <c r="M104" s="259" t="s">
        <v>19</v>
      </c>
      <c r="N104" s="260" t="s">
        <v>47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6" t="s">
        <v>140</v>
      </c>
      <c r="AT104" s="216" t="s">
        <v>147</v>
      </c>
      <c r="AU104" s="216" t="s">
        <v>83</v>
      </c>
      <c r="AY104" s="17" t="s">
        <v>115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7" t="s">
        <v>122</v>
      </c>
      <c r="BK104" s="217">
        <f>ROUND(I104*H104,2)</f>
        <v>0</v>
      </c>
      <c r="BL104" s="17" t="s">
        <v>122</v>
      </c>
      <c r="BM104" s="216" t="s">
        <v>151</v>
      </c>
    </row>
    <row r="105" spans="1:51" s="14" customFormat="1" ht="12">
      <c r="A105" s="14"/>
      <c r="B105" s="229"/>
      <c r="C105" s="230"/>
      <c r="D105" s="220" t="s">
        <v>126</v>
      </c>
      <c r="E105" s="231" t="s">
        <v>19</v>
      </c>
      <c r="F105" s="232" t="s">
        <v>152</v>
      </c>
      <c r="G105" s="230"/>
      <c r="H105" s="233">
        <v>1800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39" t="s">
        <v>126</v>
      </c>
      <c r="AU105" s="239" t="s">
        <v>83</v>
      </c>
      <c r="AV105" s="14" t="s">
        <v>83</v>
      </c>
      <c r="AW105" s="14" t="s">
        <v>35</v>
      </c>
      <c r="AX105" s="14" t="s">
        <v>74</v>
      </c>
      <c r="AY105" s="239" t="s">
        <v>115</v>
      </c>
    </row>
    <row r="106" spans="1:51" s="15" customFormat="1" ht="12">
      <c r="A106" s="15"/>
      <c r="B106" s="240"/>
      <c r="C106" s="241"/>
      <c r="D106" s="220" t="s">
        <v>126</v>
      </c>
      <c r="E106" s="242" t="s">
        <v>19</v>
      </c>
      <c r="F106" s="243" t="s">
        <v>131</v>
      </c>
      <c r="G106" s="241"/>
      <c r="H106" s="244">
        <v>1800</v>
      </c>
      <c r="I106" s="245"/>
      <c r="J106" s="241"/>
      <c r="K106" s="241"/>
      <c r="L106" s="246"/>
      <c r="M106" s="247"/>
      <c r="N106" s="248"/>
      <c r="O106" s="248"/>
      <c r="P106" s="248"/>
      <c r="Q106" s="248"/>
      <c r="R106" s="248"/>
      <c r="S106" s="248"/>
      <c r="T106" s="249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0" t="s">
        <v>126</v>
      </c>
      <c r="AU106" s="250" t="s">
        <v>83</v>
      </c>
      <c r="AV106" s="15" t="s">
        <v>122</v>
      </c>
      <c r="AW106" s="15" t="s">
        <v>35</v>
      </c>
      <c r="AX106" s="15" t="s">
        <v>79</v>
      </c>
      <c r="AY106" s="250" t="s">
        <v>115</v>
      </c>
    </row>
    <row r="107" spans="1:65" s="2" customFormat="1" ht="44.25" customHeight="1">
      <c r="A107" s="38"/>
      <c r="B107" s="39"/>
      <c r="C107" s="205" t="s">
        <v>153</v>
      </c>
      <c r="D107" s="205" t="s">
        <v>117</v>
      </c>
      <c r="E107" s="206" t="s">
        <v>154</v>
      </c>
      <c r="F107" s="207" t="s">
        <v>155</v>
      </c>
      <c r="G107" s="208" t="s">
        <v>150</v>
      </c>
      <c r="H107" s="209">
        <v>2057</v>
      </c>
      <c r="I107" s="210"/>
      <c r="J107" s="211">
        <f>ROUND(I107*H107,2)</f>
        <v>0</v>
      </c>
      <c r="K107" s="207" t="s">
        <v>121</v>
      </c>
      <c r="L107" s="44"/>
      <c r="M107" s="212" t="s">
        <v>19</v>
      </c>
      <c r="N107" s="213" t="s">
        <v>47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6" t="s">
        <v>122</v>
      </c>
      <c r="AT107" s="216" t="s">
        <v>117</v>
      </c>
      <c r="AU107" s="216" t="s">
        <v>83</v>
      </c>
      <c r="AY107" s="17" t="s">
        <v>115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7" t="s">
        <v>122</v>
      </c>
      <c r="BK107" s="217">
        <f>ROUND(I107*H107,2)</f>
        <v>0</v>
      </c>
      <c r="BL107" s="17" t="s">
        <v>122</v>
      </c>
      <c r="BM107" s="216" t="s">
        <v>156</v>
      </c>
    </row>
    <row r="108" spans="1:47" s="2" customFormat="1" ht="12">
      <c r="A108" s="38"/>
      <c r="B108" s="39"/>
      <c r="C108" s="40"/>
      <c r="D108" s="220" t="s">
        <v>157</v>
      </c>
      <c r="E108" s="40"/>
      <c r="F108" s="261" t="s">
        <v>158</v>
      </c>
      <c r="G108" s="40"/>
      <c r="H108" s="40"/>
      <c r="I108" s="262"/>
      <c r="J108" s="40"/>
      <c r="K108" s="40"/>
      <c r="L108" s="44"/>
      <c r="M108" s="263"/>
      <c r="N108" s="264"/>
      <c r="O108" s="85"/>
      <c r="P108" s="85"/>
      <c r="Q108" s="85"/>
      <c r="R108" s="85"/>
      <c r="S108" s="85"/>
      <c r="T108" s="86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157</v>
      </c>
      <c r="AU108" s="17" t="s">
        <v>83</v>
      </c>
    </row>
    <row r="109" spans="1:51" s="14" customFormat="1" ht="12">
      <c r="A109" s="14"/>
      <c r="B109" s="229"/>
      <c r="C109" s="230"/>
      <c r="D109" s="220" t="s">
        <v>126</v>
      </c>
      <c r="E109" s="231" t="s">
        <v>19</v>
      </c>
      <c r="F109" s="232" t="s">
        <v>159</v>
      </c>
      <c r="G109" s="230"/>
      <c r="H109" s="233">
        <v>2057</v>
      </c>
      <c r="I109" s="234"/>
      <c r="J109" s="230"/>
      <c r="K109" s="230"/>
      <c r="L109" s="235"/>
      <c r="M109" s="236"/>
      <c r="N109" s="237"/>
      <c r="O109" s="237"/>
      <c r="P109" s="237"/>
      <c r="Q109" s="237"/>
      <c r="R109" s="237"/>
      <c r="S109" s="237"/>
      <c r="T109" s="238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39" t="s">
        <v>126</v>
      </c>
      <c r="AU109" s="239" t="s">
        <v>83</v>
      </c>
      <c r="AV109" s="14" t="s">
        <v>83</v>
      </c>
      <c r="AW109" s="14" t="s">
        <v>35</v>
      </c>
      <c r="AX109" s="14" t="s">
        <v>74</v>
      </c>
      <c r="AY109" s="239" t="s">
        <v>115</v>
      </c>
    </row>
    <row r="110" spans="1:51" s="15" customFormat="1" ht="12">
      <c r="A110" s="15"/>
      <c r="B110" s="240"/>
      <c r="C110" s="241"/>
      <c r="D110" s="220" t="s">
        <v>126</v>
      </c>
      <c r="E110" s="242" t="s">
        <v>19</v>
      </c>
      <c r="F110" s="243" t="s">
        <v>131</v>
      </c>
      <c r="G110" s="241"/>
      <c r="H110" s="244">
        <v>2057</v>
      </c>
      <c r="I110" s="245"/>
      <c r="J110" s="241"/>
      <c r="K110" s="241"/>
      <c r="L110" s="246"/>
      <c r="M110" s="247"/>
      <c r="N110" s="248"/>
      <c r="O110" s="248"/>
      <c r="P110" s="248"/>
      <c r="Q110" s="248"/>
      <c r="R110" s="248"/>
      <c r="S110" s="248"/>
      <c r="T110" s="249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0" t="s">
        <v>126</v>
      </c>
      <c r="AU110" s="250" t="s">
        <v>83</v>
      </c>
      <c r="AV110" s="15" t="s">
        <v>122</v>
      </c>
      <c r="AW110" s="15" t="s">
        <v>35</v>
      </c>
      <c r="AX110" s="15" t="s">
        <v>79</v>
      </c>
      <c r="AY110" s="250" t="s">
        <v>115</v>
      </c>
    </row>
    <row r="111" spans="1:65" s="2" customFormat="1" ht="12">
      <c r="A111" s="38"/>
      <c r="B111" s="39"/>
      <c r="C111" s="205" t="s">
        <v>140</v>
      </c>
      <c r="D111" s="205" t="s">
        <v>117</v>
      </c>
      <c r="E111" s="206" t="s">
        <v>160</v>
      </c>
      <c r="F111" s="207" t="s">
        <v>161</v>
      </c>
      <c r="G111" s="208" t="s">
        <v>120</v>
      </c>
      <c r="H111" s="209">
        <v>5359.5</v>
      </c>
      <c r="I111" s="210"/>
      <c r="J111" s="211">
        <f>ROUND(I111*H111,2)</f>
        <v>0</v>
      </c>
      <c r="K111" s="207" t="s">
        <v>121</v>
      </c>
      <c r="L111" s="44"/>
      <c r="M111" s="212" t="s">
        <v>19</v>
      </c>
      <c r="N111" s="213" t="s">
        <v>47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6" t="s">
        <v>122</v>
      </c>
      <c r="AT111" s="216" t="s">
        <v>117</v>
      </c>
      <c r="AU111" s="216" t="s">
        <v>83</v>
      </c>
      <c r="AY111" s="17" t="s">
        <v>115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7" t="s">
        <v>122</v>
      </c>
      <c r="BK111" s="217">
        <f>ROUND(I111*H111,2)</f>
        <v>0</v>
      </c>
      <c r="BL111" s="17" t="s">
        <v>122</v>
      </c>
      <c r="BM111" s="216" t="s">
        <v>162</v>
      </c>
    </row>
    <row r="112" spans="1:65" s="2" customFormat="1" ht="12">
      <c r="A112" s="38"/>
      <c r="B112" s="39"/>
      <c r="C112" s="205" t="s">
        <v>163</v>
      </c>
      <c r="D112" s="205" t="s">
        <v>117</v>
      </c>
      <c r="E112" s="206" t="s">
        <v>164</v>
      </c>
      <c r="F112" s="207" t="s">
        <v>165</v>
      </c>
      <c r="G112" s="208" t="s">
        <v>120</v>
      </c>
      <c r="H112" s="209">
        <v>5.6</v>
      </c>
      <c r="I112" s="210"/>
      <c r="J112" s="211">
        <f>ROUND(I112*H112,2)</f>
        <v>0</v>
      </c>
      <c r="K112" s="207" t="s">
        <v>121</v>
      </c>
      <c r="L112" s="44"/>
      <c r="M112" s="212" t="s">
        <v>19</v>
      </c>
      <c r="N112" s="213" t="s">
        <v>47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6" t="s">
        <v>122</v>
      </c>
      <c r="AT112" s="216" t="s">
        <v>117</v>
      </c>
      <c r="AU112" s="216" t="s">
        <v>83</v>
      </c>
      <c r="AY112" s="17" t="s">
        <v>115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7" t="s">
        <v>122</v>
      </c>
      <c r="BK112" s="217">
        <f>ROUND(I112*H112,2)</f>
        <v>0</v>
      </c>
      <c r="BL112" s="17" t="s">
        <v>122</v>
      </c>
      <c r="BM112" s="216" t="s">
        <v>166</v>
      </c>
    </row>
    <row r="113" spans="1:65" s="2" customFormat="1" ht="12">
      <c r="A113" s="38"/>
      <c r="B113" s="39"/>
      <c r="C113" s="205" t="s">
        <v>144</v>
      </c>
      <c r="D113" s="205" t="s">
        <v>117</v>
      </c>
      <c r="E113" s="206" t="s">
        <v>167</v>
      </c>
      <c r="F113" s="207" t="s">
        <v>168</v>
      </c>
      <c r="G113" s="208" t="s">
        <v>120</v>
      </c>
      <c r="H113" s="209">
        <v>1109.9</v>
      </c>
      <c r="I113" s="210"/>
      <c r="J113" s="211">
        <f>ROUND(I113*H113,2)</f>
        <v>0</v>
      </c>
      <c r="K113" s="207" t="s">
        <v>121</v>
      </c>
      <c r="L113" s="44"/>
      <c r="M113" s="212" t="s">
        <v>19</v>
      </c>
      <c r="N113" s="213" t="s">
        <v>47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6" t="s">
        <v>122</v>
      </c>
      <c r="AT113" s="216" t="s">
        <v>117</v>
      </c>
      <c r="AU113" s="216" t="s">
        <v>83</v>
      </c>
      <c r="AY113" s="17" t="s">
        <v>115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7" t="s">
        <v>122</v>
      </c>
      <c r="BK113" s="217">
        <f>ROUND(I113*H113,2)</f>
        <v>0</v>
      </c>
      <c r="BL113" s="17" t="s">
        <v>122</v>
      </c>
      <c r="BM113" s="216" t="s">
        <v>169</v>
      </c>
    </row>
    <row r="114" spans="1:63" s="12" customFormat="1" ht="22.8" customHeight="1">
      <c r="A114" s="12"/>
      <c r="B114" s="189"/>
      <c r="C114" s="190"/>
      <c r="D114" s="191" t="s">
        <v>73</v>
      </c>
      <c r="E114" s="203" t="s">
        <v>141</v>
      </c>
      <c r="F114" s="203" t="s">
        <v>170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SUM(P115:P138)</f>
        <v>0</v>
      </c>
      <c r="Q114" s="197"/>
      <c r="R114" s="198">
        <f>SUM(R115:R138)</f>
        <v>0</v>
      </c>
      <c r="S114" s="197"/>
      <c r="T114" s="199">
        <f>SUM(T115:T138)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79</v>
      </c>
      <c r="AT114" s="201" t="s">
        <v>73</v>
      </c>
      <c r="AU114" s="201" t="s">
        <v>79</v>
      </c>
      <c r="AY114" s="200" t="s">
        <v>115</v>
      </c>
      <c r="BK114" s="202">
        <f>SUM(BK115:BK138)</f>
        <v>0</v>
      </c>
    </row>
    <row r="115" spans="1:65" s="2" customFormat="1" ht="12">
      <c r="A115" s="38"/>
      <c r="B115" s="39"/>
      <c r="C115" s="205" t="s">
        <v>171</v>
      </c>
      <c r="D115" s="205" t="s">
        <v>117</v>
      </c>
      <c r="E115" s="206" t="s">
        <v>172</v>
      </c>
      <c r="F115" s="207" t="s">
        <v>173</v>
      </c>
      <c r="G115" s="208" t="s">
        <v>120</v>
      </c>
      <c r="H115" s="209">
        <v>8760</v>
      </c>
      <c r="I115" s="210"/>
      <c r="J115" s="211">
        <f>ROUND(I115*H115,2)</f>
        <v>0</v>
      </c>
      <c r="K115" s="207" t="s">
        <v>121</v>
      </c>
      <c r="L115" s="44"/>
      <c r="M115" s="212" t="s">
        <v>19</v>
      </c>
      <c r="N115" s="213" t="s">
        <v>47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6" t="s">
        <v>122</v>
      </c>
      <c r="AT115" s="216" t="s">
        <v>117</v>
      </c>
      <c r="AU115" s="216" t="s">
        <v>83</v>
      </c>
      <c r="AY115" s="17" t="s">
        <v>115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7" t="s">
        <v>122</v>
      </c>
      <c r="BK115" s="217">
        <f>ROUND(I115*H115,2)</f>
        <v>0</v>
      </c>
      <c r="BL115" s="17" t="s">
        <v>122</v>
      </c>
      <c r="BM115" s="216" t="s">
        <v>174</v>
      </c>
    </row>
    <row r="116" spans="1:51" s="13" customFormat="1" ht="12">
      <c r="A116" s="13"/>
      <c r="B116" s="218"/>
      <c r="C116" s="219"/>
      <c r="D116" s="220" t="s">
        <v>126</v>
      </c>
      <c r="E116" s="221" t="s">
        <v>19</v>
      </c>
      <c r="F116" s="222" t="s">
        <v>175</v>
      </c>
      <c r="G116" s="219"/>
      <c r="H116" s="221" t="s">
        <v>19</v>
      </c>
      <c r="I116" s="223"/>
      <c r="J116" s="219"/>
      <c r="K116" s="219"/>
      <c r="L116" s="224"/>
      <c r="M116" s="225"/>
      <c r="N116" s="226"/>
      <c r="O116" s="226"/>
      <c r="P116" s="226"/>
      <c r="Q116" s="226"/>
      <c r="R116" s="226"/>
      <c r="S116" s="226"/>
      <c r="T116" s="22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8" t="s">
        <v>126</v>
      </c>
      <c r="AU116" s="228" t="s">
        <v>83</v>
      </c>
      <c r="AV116" s="13" t="s">
        <v>79</v>
      </c>
      <c r="AW116" s="13" t="s">
        <v>35</v>
      </c>
      <c r="AX116" s="13" t="s">
        <v>74</v>
      </c>
      <c r="AY116" s="228" t="s">
        <v>115</v>
      </c>
    </row>
    <row r="117" spans="1:51" s="14" customFormat="1" ht="12">
      <c r="A117" s="14"/>
      <c r="B117" s="229"/>
      <c r="C117" s="230"/>
      <c r="D117" s="220" t="s">
        <v>126</v>
      </c>
      <c r="E117" s="231" t="s">
        <v>19</v>
      </c>
      <c r="F117" s="232" t="s">
        <v>176</v>
      </c>
      <c r="G117" s="230"/>
      <c r="H117" s="233">
        <v>8760</v>
      </c>
      <c r="I117" s="234"/>
      <c r="J117" s="230"/>
      <c r="K117" s="230"/>
      <c r="L117" s="235"/>
      <c r="M117" s="236"/>
      <c r="N117" s="237"/>
      <c r="O117" s="237"/>
      <c r="P117" s="237"/>
      <c r="Q117" s="237"/>
      <c r="R117" s="237"/>
      <c r="S117" s="237"/>
      <c r="T117" s="238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39" t="s">
        <v>126</v>
      </c>
      <c r="AU117" s="239" t="s">
        <v>83</v>
      </c>
      <c r="AV117" s="14" t="s">
        <v>83</v>
      </c>
      <c r="AW117" s="14" t="s">
        <v>35</v>
      </c>
      <c r="AX117" s="14" t="s">
        <v>74</v>
      </c>
      <c r="AY117" s="239" t="s">
        <v>115</v>
      </c>
    </row>
    <row r="118" spans="1:51" s="15" customFormat="1" ht="12">
      <c r="A118" s="15"/>
      <c r="B118" s="240"/>
      <c r="C118" s="241"/>
      <c r="D118" s="220" t="s">
        <v>126</v>
      </c>
      <c r="E118" s="242" t="s">
        <v>19</v>
      </c>
      <c r="F118" s="243" t="s">
        <v>131</v>
      </c>
      <c r="G118" s="241"/>
      <c r="H118" s="244">
        <v>8760</v>
      </c>
      <c r="I118" s="245"/>
      <c r="J118" s="241"/>
      <c r="K118" s="241"/>
      <c r="L118" s="246"/>
      <c r="M118" s="247"/>
      <c r="N118" s="248"/>
      <c r="O118" s="248"/>
      <c r="P118" s="248"/>
      <c r="Q118" s="248"/>
      <c r="R118" s="248"/>
      <c r="S118" s="248"/>
      <c r="T118" s="249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0" t="s">
        <v>126</v>
      </c>
      <c r="AU118" s="250" t="s">
        <v>83</v>
      </c>
      <c r="AV118" s="15" t="s">
        <v>122</v>
      </c>
      <c r="AW118" s="15" t="s">
        <v>35</v>
      </c>
      <c r="AX118" s="15" t="s">
        <v>79</v>
      </c>
      <c r="AY118" s="250" t="s">
        <v>115</v>
      </c>
    </row>
    <row r="119" spans="1:65" s="2" customFormat="1" ht="12">
      <c r="A119" s="38"/>
      <c r="B119" s="39"/>
      <c r="C119" s="205" t="s">
        <v>151</v>
      </c>
      <c r="D119" s="205" t="s">
        <v>117</v>
      </c>
      <c r="E119" s="206" t="s">
        <v>177</v>
      </c>
      <c r="F119" s="207" t="s">
        <v>178</v>
      </c>
      <c r="G119" s="208" t="s">
        <v>120</v>
      </c>
      <c r="H119" s="209">
        <v>4000</v>
      </c>
      <c r="I119" s="210"/>
      <c r="J119" s="211">
        <f>ROUND(I119*H119,2)</f>
        <v>0</v>
      </c>
      <c r="K119" s="207" t="s">
        <v>121</v>
      </c>
      <c r="L119" s="44"/>
      <c r="M119" s="212" t="s">
        <v>19</v>
      </c>
      <c r="N119" s="213" t="s">
        <v>47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6" t="s">
        <v>122</v>
      </c>
      <c r="AT119" s="216" t="s">
        <v>117</v>
      </c>
      <c r="AU119" s="216" t="s">
        <v>83</v>
      </c>
      <c r="AY119" s="17" t="s">
        <v>115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7" t="s">
        <v>122</v>
      </c>
      <c r="BK119" s="217">
        <f>ROUND(I119*H119,2)</f>
        <v>0</v>
      </c>
      <c r="BL119" s="17" t="s">
        <v>122</v>
      </c>
      <c r="BM119" s="216" t="s">
        <v>179</v>
      </c>
    </row>
    <row r="120" spans="1:51" s="13" customFormat="1" ht="12">
      <c r="A120" s="13"/>
      <c r="B120" s="218"/>
      <c r="C120" s="219"/>
      <c r="D120" s="220" t="s">
        <v>126</v>
      </c>
      <c r="E120" s="221" t="s">
        <v>19</v>
      </c>
      <c r="F120" s="222" t="s">
        <v>175</v>
      </c>
      <c r="G120" s="219"/>
      <c r="H120" s="221" t="s">
        <v>19</v>
      </c>
      <c r="I120" s="223"/>
      <c r="J120" s="219"/>
      <c r="K120" s="219"/>
      <c r="L120" s="224"/>
      <c r="M120" s="225"/>
      <c r="N120" s="226"/>
      <c r="O120" s="226"/>
      <c r="P120" s="226"/>
      <c r="Q120" s="226"/>
      <c r="R120" s="226"/>
      <c r="S120" s="226"/>
      <c r="T120" s="22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8" t="s">
        <v>126</v>
      </c>
      <c r="AU120" s="228" t="s">
        <v>83</v>
      </c>
      <c r="AV120" s="13" t="s">
        <v>79</v>
      </c>
      <c r="AW120" s="13" t="s">
        <v>35</v>
      </c>
      <c r="AX120" s="13" t="s">
        <v>74</v>
      </c>
      <c r="AY120" s="228" t="s">
        <v>115</v>
      </c>
    </row>
    <row r="121" spans="1:51" s="14" customFormat="1" ht="12">
      <c r="A121" s="14"/>
      <c r="B121" s="229"/>
      <c r="C121" s="230"/>
      <c r="D121" s="220" t="s">
        <v>126</v>
      </c>
      <c r="E121" s="231" t="s">
        <v>19</v>
      </c>
      <c r="F121" s="232" t="s">
        <v>180</v>
      </c>
      <c r="G121" s="230"/>
      <c r="H121" s="233">
        <v>4000</v>
      </c>
      <c r="I121" s="234"/>
      <c r="J121" s="230"/>
      <c r="K121" s="230"/>
      <c r="L121" s="235"/>
      <c r="M121" s="236"/>
      <c r="N121" s="237"/>
      <c r="O121" s="237"/>
      <c r="P121" s="237"/>
      <c r="Q121" s="237"/>
      <c r="R121" s="237"/>
      <c r="S121" s="237"/>
      <c r="T121" s="23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39" t="s">
        <v>126</v>
      </c>
      <c r="AU121" s="239" t="s">
        <v>83</v>
      </c>
      <c r="AV121" s="14" t="s">
        <v>83</v>
      </c>
      <c r="AW121" s="14" t="s">
        <v>35</v>
      </c>
      <c r="AX121" s="14" t="s">
        <v>74</v>
      </c>
      <c r="AY121" s="239" t="s">
        <v>115</v>
      </c>
    </row>
    <row r="122" spans="1:51" s="15" customFormat="1" ht="12">
      <c r="A122" s="15"/>
      <c r="B122" s="240"/>
      <c r="C122" s="241"/>
      <c r="D122" s="220" t="s">
        <v>126</v>
      </c>
      <c r="E122" s="242" t="s">
        <v>19</v>
      </c>
      <c r="F122" s="243" t="s">
        <v>131</v>
      </c>
      <c r="G122" s="241"/>
      <c r="H122" s="244">
        <v>4000</v>
      </c>
      <c r="I122" s="245"/>
      <c r="J122" s="241"/>
      <c r="K122" s="241"/>
      <c r="L122" s="246"/>
      <c r="M122" s="247"/>
      <c r="N122" s="248"/>
      <c r="O122" s="248"/>
      <c r="P122" s="248"/>
      <c r="Q122" s="248"/>
      <c r="R122" s="248"/>
      <c r="S122" s="248"/>
      <c r="T122" s="249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0" t="s">
        <v>126</v>
      </c>
      <c r="AU122" s="250" t="s">
        <v>83</v>
      </c>
      <c r="AV122" s="15" t="s">
        <v>122</v>
      </c>
      <c r="AW122" s="15" t="s">
        <v>35</v>
      </c>
      <c r="AX122" s="15" t="s">
        <v>79</v>
      </c>
      <c r="AY122" s="250" t="s">
        <v>115</v>
      </c>
    </row>
    <row r="123" spans="1:65" s="2" customFormat="1" ht="12">
      <c r="A123" s="38"/>
      <c r="B123" s="39"/>
      <c r="C123" s="205" t="s">
        <v>181</v>
      </c>
      <c r="D123" s="205" t="s">
        <v>117</v>
      </c>
      <c r="E123" s="206" t="s">
        <v>182</v>
      </c>
      <c r="F123" s="207" t="s">
        <v>183</v>
      </c>
      <c r="G123" s="208" t="s">
        <v>125</v>
      </c>
      <c r="H123" s="209">
        <v>294.28</v>
      </c>
      <c r="I123" s="210"/>
      <c r="J123" s="211">
        <f>ROUND(I123*H123,2)</f>
        <v>0</v>
      </c>
      <c r="K123" s="207" t="s">
        <v>121</v>
      </c>
      <c r="L123" s="44"/>
      <c r="M123" s="212" t="s">
        <v>19</v>
      </c>
      <c r="N123" s="213" t="s">
        <v>47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6" t="s">
        <v>122</v>
      </c>
      <c r="AT123" s="216" t="s">
        <v>117</v>
      </c>
      <c r="AU123" s="216" t="s">
        <v>83</v>
      </c>
      <c r="AY123" s="17" t="s">
        <v>115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7" t="s">
        <v>122</v>
      </c>
      <c r="BK123" s="217">
        <f>ROUND(I123*H123,2)</f>
        <v>0</v>
      </c>
      <c r="BL123" s="17" t="s">
        <v>122</v>
      </c>
      <c r="BM123" s="216" t="s">
        <v>184</v>
      </c>
    </row>
    <row r="124" spans="1:51" s="13" customFormat="1" ht="12">
      <c r="A124" s="13"/>
      <c r="B124" s="218"/>
      <c r="C124" s="219"/>
      <c r="D124" s="220" t="s">
        <v>126</v>
      </c>
      <c r="E124" s="221" t="s">
        <v>19</v>
      </c>
      <c r="F124" s="222" t="s">
        <v>185</v>
      </c>
      <c r="G124" s="219"/>
      <c r="H124" s="221" t="s">
        <v>19</v>
      </c>
      <c r="I124" s="223"/>
      <c r="J124" s="219"/>
      <c r="K124" s="219"/>
      <c r="L124" s="224"/>
      <c r="M124" s="225"/>
      <c r="N124" s="226"/>
      <c r="O124" s="226"/>
      <c r="P124" s="226"/>
      <c r="Q124" s="226"/>
      <c r="R124" s="226"/>
      <c r="S124" s="226"/>
      <c r="T124" s="22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8" t="s">
        <v>126</v>
      </c>
      <c r="AU124" s="228" t="s">
        <v>83</v>
      </c>
      <c r="AV124" s="13" t="s">
        <v>79</v>
      </c>
      <c r="AW124" s="13" t="s">
        <v>35</v>
      </c>
      <c r="AX124" s="13" t="s">
        <v>74</v>
      </c>
      <c r="AY124" s="228" t="s">
        <v>115</v>
      </c>
    </row>
    <row r="125" spans="1:51" s="14" customFormat="1" ht="12">
      <c r="A125" s="14"/>
      <c r="B125" s="229"/>
      <c r="C125" s="230"/>
      <c r="D125" s="220" t="s">
        <v>126</v>
      </c>
      <c r="E125" s="231" t="s">
        <v>19</v>
      </c>
      <c r="F125" s="232" t="s">
        <v>186</v>
      </c>
      <c r="G125" s="230"/>
      <c r="H125" s="233">
        <v>294.28</v>
      </c>
      <c r="I125" s="234"/>
      <c r="J125" s="230"/>
      <c r="K125" s="230"/>
      <c r="L125" s="235"/>
      <c r="M125" s="236"/>
      <c r="N125" s="237"/>
      <c r="O125" s="237"/>
      <c r="P125" s="237"/>
      <c r="Q125" s="237"/>
      <c r="R125" s="237"/>
      <c r="S125" s="237"/>
      <c r="T125" s="23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39" t="s">
        <v>126</v>
      </c>
      <c r="AU125" s="239" t="s">
        <v>83</v>
      </c>
      <c r="AV125" s="14" t="s">
        <v>83</v>
      </c>
      <c r="AW125" s="14" t="s">
        <v>35</v>
      </c>
      <c r="AX125" s="14" t="s">
        <v>74</v>
      </c>
      <c r="AY125" s="239" t="s">
        <v>115</v>
      </c>
    </row>
    <row r="126" spans="1:51" s="15" customFormat="1" ht="12">
      <c r="A126" s="15"/>
      <c r="B126" s="240"/>
      <c r="C126" s="241"/>
      <c r="D126" s="220" t="s">
        <v>126</v>
      </c>
      <c r="E126" s="242" t="s">
        <v>19</v>
      </c>
      <c r="F126" s="243" t="s">
        <v>131</v>
      </c>
      <c r="G126" s="241"/>
      <c r="H126" s="244">
        <v>294.28</v>
      </c>
      <c r="I126" s="245"/>
      <c r="J126" s="241"/>
      <c r="K126" s="241"/>
      <c r="L126" s="246"/>
      <c r="M126" s="247"/>
      <c r="N126" s="248"/>
      <c r="O126" s="248"/>
      <c r="P126" s="248"/>
      <c r="Q126" s="248"/>
      <c r="R126" s="248"/>
      <c r="S126" s="248"/>
      <c r="T126" s="249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0" t="s">
        <v>126</v>
      </c>
      <c r="AU126" s="250" t="s">
        <v>83</v>
      </c>
      <c r="AV126" s="15" t="s">
        <v>122</v>
      </c>
      <c r="AW126" s="15" t="s">
        <v>35</v>
      </c>
      <c r="AX126" s="15" t="s">
        <v>79</v>
      </c>
      <c r="AY126" s="250" t="s">
        <v>115</v>
      </c>
    </row>
    <row r="127" spans="1:65" s="2" customFormat="1" ht="12">
      <c r="A127" s="38"/>
      <c r="B127" s="39"/>
      <c r="C127" s="205" t="s">
        <v>156</v>
      </c>
      <c r="D127" s="205" t="s">
        <v>117</v>
      </c>
      <c r="E127" s="206" t="s">
        <v>187</v>
      </c>
      <c r="F127" s="207" t="s">
        <v>188</v>
      </c>
      <c r="G127" s="208" t="s">
        <v>120</v>
      </c>
      <c r="H127" s="209">
        <v>4000</v>
      </c>
      <c r="I127" s="210"/>
      <c r="J127" s="211">
        <f>ROUND(I127*H127,2)</f>
        <v>0</v>
      </c>
      <c r="K127" s="207" t="s">
        <v>121</v>
      </c>
      <c r="L127" s="44"/>
      <c r="M127" s="212" t="s">
        <v>19</v>
      </c>
      <c r="N127" s="213" t="s">
        <v>47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6" t="s">
        <v>122</v>
      </c>
      <c r="AT127" s="216" t="s">
        <v>117</v>
      </c>
      <c r="AU127" s="216" t="s">
        <v>83</v>
      </c>
      <c r="AY127" s="17" t="s">
        <v>115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7" t="s">
        <v>122</v>
      </c>
      <c r="BK127" s="217">
        <f>ROUND(I127*H127,2)</f>
        <v>0</v>
      </c>
      <c r="BL127" s="17" t="s">
        <v>122</v>
      </c>
      <c r="BM127" s="216" t="s">
        <v>189</v>
      </c>
    </row>
    <row r="128" spans="1:51" s="13" customFormat="1" ht="12">
      <c r="A128" s="13"/>
      <c r="B128" s="218"/>
      <c r="C128" s="219"/>
      <c r="D128" s="220" t="s">
        <v>126</v>
      </c>
      <c r="E128" s="221" t="s">
        <v>19</v>
      </c>
      <c r="F128" s="222" t="s">
        <v>175</v>
      </c>
      <c r="G128" s="219"/>
      <c r="H128" s="221" t="s">
        <v>19</v>
      </c>
      <c r="I128" s="223"/>
      <c r="J128" s="219"/>
      <c r="K128" s="219"/>
      <c r="L128" s="224"/>
      <c r="M128" s="225"/>
      <c r="N128" s="226"/>
      <c r="O128" s="226"/>
      <c r="P128" s="226"/>
      <c r="Q128" s="226"/>
      <c r="R128" s="226"/>
      <c r="S128" s="226"/>
      <c r="T128" s="22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8" t="s">
        <v>126</v>
      </c>
      <c r="AU128" s="228" t="s">
        <v>83</v>
      </c>
      <c r="AV128" s="13" t="s">
        <v>79</v>
      </c>
      <c r="AW128" s="13" t="s">
        <v>35</v>
      </c>
      <c r="AX128" s="13" t="s">
        <v>74</v>
      </c>
      <c r="AY128" s="228" t="s">
        <v>115</v>
      </c>
    </row>
    <row r="129" spans="1:51" s="14" customFormat="1" ht="12">
      <c r="A129" s="14"/>
      <c r="B129" s="229"/>
      <c r="C129" s="230"/>
      <c r="D129" s="220" t="s">
        <v>126</v>
      </c>
      <c r="E129" s="231" t="s">
        <v>19</v>
      </c>
      <c r="F129" s="232" t="s">
        <v>180</v>
      </c>
      <c r="G129" s="230"/>
      <c r="H129" s="233">
        <v>4000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39" t="s">
        <v>126</v>
      </c>
      <c r="AU129" s="239" t="s">
        <v>83</v>
      </c>
      <c r="AV129" s="14" t="s">
        <v>83</v>
      </c>
      <c r="AW129" s="14" t="s">
        <v>35</v>
      </c>
      <c r="AX129" s="14" t="s">
        <v>74</v>
      </c>
      <c r="AY129" s="239" t="s">
        <v>115</v>
      </c>
    </row>
    <row r="130" spans="1:51" s="15" customFormat="1" ht="12">
      <c r="A130" s="15"/>
      <c r="B130" s="240"/>
      <c r="C130" s="241"/>
      <c r="D130" s="220" t="s">
        <v>126</v>
      </c>
      <c r="E130" s="242" t="s">
        <v>19</v>
      </c>
      <c r="F130" s="243" t="s">
        <v>131</v>
      </c>
      <c r="G130" s="241"/>
      <c r="H130" s="244">
        <v>4000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0" t="s">
        <v>126</v>
      </c>
      <c r="AU130" s="250" t="s">
        <v>83</v>
      </c>
      <c r="AV130" s="15" t="s">
        <v>122</v>
      </c>
      <c r="AW130" s="15" t="s">
        <v>35</v>
      </c>
      <c r="AX130" s="15" t="s">
        <v>79</v>
      </c>
      <c r="AY130" s="250" t="s">
        <v>115</v>
      </c>
    </row>
    <row r="131" spans="1:65" s="2" customFormat="1" ht="12">
      <c r="A131" s="38"/>
      <c r="B131" s="39"/>
      <c r="C131" s="205" t="s">
        <v>8</v>
      </c>
      <c r="D131" s="205" t="s">
        <v>117</v>
      </c>
      <c r="E131" s="206" t="s">
        <v>190</v>
      </c>
      <c r="F131" s="207" t="s">
        <v>191</v>
      </c>
      <c r="G131" s="208" t="s">
        <v>120</v>
      </c>
      <c r="H131" s="209">
        <v>4000</v>
      </c>
      <c r="I131" s="210"/>
      <c r="J131" s="211">
        <f>ROUND(I131*H131,2)</f>
        <v>0</v>
      </c>
      <c r="K131" s="207" t="s">
        <v>121</v>
      </c>
      <c r="L131" s="44"/>
      <c r="M131" s="212" t="s">
        <v>19</v>
      </c>
      <c r="N131" s="213" t="s">
        <v>47</v>
      </c>
      <c r="O131" s="85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6" t="s">
        <v>122</v>
      </c>
      <c r="AT131" s="216" t="s">
        <v>117</v>
      </c>
      <c r="AU131" s="216" t="s">
        <v>83</v>
      </c>
      <c r="AY131" s="17" t="s">
        <v>115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7" t="s">
        <v>122</v>
      </c>
      <c r="BK131" s="217">
        <f>ROUND(I131*H131,2)</f>
        <v>0</v>
      </c>
      <c r="BL131" s="17" t="s">
        <v>122</v>
      </c>
      <c r="BM131" s="216" t="s">
        <v>192</v>
      </c>
    </row>
    <row r="132" spans="1:51" s="13" customFormat="1" ht="12">
      <c r="A132" s="13"/>
      <c r="B132" s="218"/>
      <c r="C132" s="219"/>
      <c r="D132" s="220" t="s">
        <v>126</v>
      </c>
      <c r="E132" s="221" t="s">
        <v>19</v>
      </c>
      <c r="F132" s="222" t="s">
        <v>175</v>
      </c>
      <c r="G132" s="219"/>
      <c r="H132" s="221" t="s">
        <v>19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8" t="s">
        <v>126</v>
      </c>
      <c r="AU132" s="228" t="s">
        <v>83</v>
      </c>
      <c r="AV132" s="13" t="s">
        <v>79</v>
      </c>
      <c r="AW132" s="13" t="s">
        <v>35</v>
      </c>
      <c r="AX132" s="13" t="s">
        <v>74</v>
      </c>
      <c r="AY132" s="228" t="s">
        <v>115</v>
      </c>
    </row>
    <row r="133" spans="1:51" s="14" customFormat="1" ht="12">
      <c r="A133" s="14"/>
      <c r="B133" s="229"/>
      <c r="C133" s="230"/>
      <c r="D133" s="220" t="s">
        <v>126</v>
      </c>
      <c r="E133" s="231" t="s">
        <v>19</v>
      </c>
      <c r="F133" s="232" t="s">
        <v>180</v>
      </c>
      <c r="G133" s="230"/>
      <c r="H133" s="233">
        <v>4000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39" t="s">
        <v>126</v>
      </c>
      <c r="AU133" s="239" t="s">
        <v>83</v>
      </c>
      <c r="AV133" s="14" t="s">
        <v>83</v>
      </c>
      <c r="AW133" s="14" t="s">
        <v>35</v>
      </c>
      <c r="AX133" s="14" t="s">
        <v>74</v>
      </c>
      <c r="AY133" s="239" t="s">
        <v>115</v>
      </c>
    </row>
    <row r="134" spans="1:51" s="15" customFormat="1" ht="12">
      <c r="A134" s="15"/>
      <c r="B134" s="240"/>
      <c r="C134" s="241"/>
      <c r="D134" s="220" t="s">
        <v>126</v>
      </c>
      <c r="E134" s="242" t="s">
        <v>19</v>
      </c>
      <c r="F134" s="243" t="s">
        <v>131</v>
      </c>
      <c r="G134" s="241"/>
      <c r="H134" s="244">
        <v>4000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0" t="s">
        <v>126</v>
      </c>
      <c r="AU134" s="250" t="s">
        <v>83</v>
      </c>
      <c r="AV134" s="15" t="s">
        <v>122</v>
      </c>
      <c r="AW134" s="15" t="s">
        <v>35</v>
      </c>
      <c r="AX134" s="15" t="s">
        <v>79</v>
      </c>
      <c r="AY134" s="250" t="s">
        <v>115</v>
      </c>
    </row>
    <row r="135" spans="1:65" s="2" customFormat="1" ht="44.25" customHeight="1">
      <c r="A135" s="38"/>
      <c r="B135" s="39"/>
      <c r="C135" s="205" t="s">
        <v>162</v>
      </c>
      <c r="D135" s="205" t="s">
        <v>117</v>
      </c>
      <c r="E135" s="206" t="s">
        <v>193</v>
      </c>
      <c r="F135" s="207" t="s">
        <v>194</v>
      </c>
      <c r="G135" s="208" t="s">
        <v>120</v>
      </c>
      <c r="H135" s="209">
        <v>4000</v>
      </c>
      <c r="I135" s="210"/>
      <c r="J135" s="211">
        <f>ROUND(I135*H135,2)</f>
        <v>0</v>
      </c>
      <c r="K135" s="207" t="s">
        <v>121</v>
      </c>
      <c r="L135" s="44"/>
      <c r="M135" s="212" t="s">
        <v>19</v>
      </c>
      <c r="N135" s="213" t="s">
        <v>47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6" t="s">
        <v>122</v>
      </c>
      <c r="AT135" s="216" t="s">
        <v>117</v>
      </c>
      <c r="AU135" s="216" t="s">
        <v>83</v>
      </c>
      <c r="AY135" s="17" t="s">
        <v>115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7" t="s">
        <v>122</v>
      </c>
      <c r="BK135" s="217">
        <f>ROUND(I135*H135,2)</f>
        <v>0</v>
      </c>
      <c r="BL135" s="17" t="s">
        <v>122</v>
      </c>
      <c r="BM135" s="216" t="s">
        <v>195</v>
      </c>
    </row>
    <row r="136" spans="1:51" s="13" customFormat="1" ht="12">
      <c r="A136" s="13"/>
      <c r="B136" s="218"/>
      <c r="C136" s="219"/>
      <c r="D136" s="220" t="s">
        <v>126</v>
      </c>
      <c r="E136" s="221" t="s">
        <v>19</v>
      </c>
      <c r="F136" s="222" t="s">
        <v>175</v>
      </c>
      <c r="G136" s="219"/>
      <c r="H136" s="221" t="s">
        <v>19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8" t="s">
        <v>126</v>
      </c>
      <c r="AU136" s="228" t="s">
        <v>83</v>
      </c>
      <c r="AV136" s="13" t="s">
        <v>79</v>
      </c>
      <c r="AW136" s="13" t="s">
        <v>35</v>
      </c>
      <c r="AX136" s="13" t="s">
        <v>74</v>
      </c>
      <c r="AY136" s="228" t="s">
        <v>115</v>
      </c>
    </row>
    <row r="137" spans="1:51" s="14" customFormat="1" ht="12">
      <c r="A137" s="14"/>
      <c r="B137" s="229"/>
      <c r="C137" s="230"/>
      <c r="D137" s="220" t="s">
        <v>126</v>
      </c>
      <c r="E137" s="231" t="s">
        <v>19</v>
      </c>
      <c r="F137" s="232" t="s">
        <v>180</v>
      </c>
      <c r="G137" s="230"/>
      <c r="H137" s="233">
        <v>4000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39" t="s">
        <v>126</v>
      </c>
      <c r="AU137" s="239" t="s">
        <v>83</v>
      </c>
      <c r="AV137" s="14" t="s">
        <v>83</v>
      </c>
      <c r="AW137" s="14" t="s">
        <v>35</v>
      </c>
      <c r="AX137" s="14" t="s">
        <v>74</v>
      </c>
      <c r="AY137" s="239" t="s">
        <v>115</v>
      </c>
    </row>
    <row r="138" spans="1:51" s="15" customFormat="1" ht="12">
      <c r="A138" s="15"/>
      <c r="B138" s="240"/>
      <c r="C138" s="241"/>
      <c r="D138" s="220" t="s">
        <v>126</v>
      </c>
      <c r="E138" s="242" t="s">
        <v>19</v>
      </c>
      <c r="F138" s="243" t="s">
        <v>131</v>
      </c>
      <c r="G138" s="241"/>
      <c r="H138" s="244">
        <v>4000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0" t="s">
        <v>126</v>
      </c>
      <c r="AU138" s="250" t="s">
        <v>83</v>
      </c>
      <c r="AV138" s="15" t="s">
        <v>122</v>
      </c>
      <c r="AW138" s="15" t="s">
        <v>35</v>
      </c>
      <c r="AX138" s="15" t="s">
        <v>79</v>
      </c>
      <c r="AY138" s="250" t="s">
        <v>115</v>
      </c>
    </row>
    <row r="139" spans="1:63" s="12" customFormat="1" ht="22.8" customHeight="1">
      <c r="A139" s="12"/>
      <c r="B139" s="189"/>
      <c r="C139" s="190"/>
      <c r="D139" s="191" t="s">
        <v>73</v>
      </c>
      <c r="E139" s="203" t="s">
        <v>163</v>
      </c>
      <c r="F139" s="203" t="s">
        <v>196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SUM(P140:P149)</f>
        <v>0</v>
      </c>
      <c r="Q139" s="197"/>
      <c r="R139" s="198">
        <f>SUM(R140:R149)</f>
        <v>0</v>
      </c>
      <c r="S139" s="197"/>
      <c r="T139" s="199">
        <f>SUM(T140:T149)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0" t="s">
        <v>79</v>
      </c>
      <c r="AT139" s="201" t="s">
        <v>73</v>
      </c>
      <c r="AU139" s="201" t="s">
        <v>79</v>
      </c>
      <c r="AY139" s="200" t="s">
        <v>115</v>
      </c>
      <c r="BK139" s="202">
        <f>SUM(BK140:BK149)</f>
        <v>0</v>
      </c>
    </row>
    <row r="140" spans="1:65" s="2" customFormat="1" ht="12">
      <c r="A140" s="38"/>
      <c r="B140" s="39"/>
      <c r="C140" s="205" t="s">
        <v>197</v>
      </c>
      <c r="D140" s="205" t="s">
        <v>117</v>
      </c>
      <c r="E140" s="206" t="s">
        <v>198</v>
      </c>
      <c r="F140" s="207" t="s">
        <v>199</v>
      </c>
      <c r="G140" s="208" t="s">
        <v>200</v>
      </c>
      <c r="H140" s="209">
        <v>1</v>
      </c>
      <c r="I140" s="210"/>
      <c r="J140" s="211">
        <f>ROUND(I140*H140,2)</f>
        <v>0</v>
      </c>
      <c r="K140" s="207" t="s">
        <v>121</v>
      </c>
      <c r="L140" s="44"/>
      <c r="M140" s="212" t="s">
        <v>19</v>
      </c>
      <c r="N140" s="213" t="s">
        <v>47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6" t="s">
        <v>122</v>
      </c>
      <c r="AT140" s="216" t="s">
        <v>117</v>
      </c>
      <c r="AU140" s="216" t="s">
        <v>83</v>
      </c>
      <c r="AY140" s="17" t="s">
        <v>115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7" t="s">
        <v>122</v>
      </c>
      <c r="BK140" s="217">
        <f>ROUND(I140*H140,2)</f>
        <v>0</v>
      </c>
      <c r="BL140" s="17" t="s">
        <v>122</v>
      </c>
      <c r="BM140" s="216" t="s">
        <v>201</v>
      </c>
    </row>
    <row r="141" spans="1:65" s="2" customFormat="1" ht="16.5" customHeight="1">
      <c r="A141" s="38"/>
      <c r="B141" s="39"/>
      <c r="C141" s="251" t="s">
        <v>166</v>
      </c>
      <c r="D141" s="251" t="s">
        <v>147</v>
      </c>
      <c r="E141" s="252" t="s">
        <v>202</v>
      </c>
      <c r="F141" s="253" t="s">
        <v>203</v>
      </c>
      <c r="G141" s="254" t="s">
        <v>200</v>
      </c>
      <c r="H141" s="255">
        <v>1</v>
      </c>
      <c r="I141" s="256"/>
      <c r="J141" s="257">
        <f>ROUND(I141*H141,2)</f>
        <v>0</v>
      </c>
      <c r="K141" s="253" t="s">
        <v>121</v>
      </c>
      <c r="L141" s="258"/>
      <c r="M141" s="259" t="s">
        <v>19</v>
      </c>
      <c r="N141" s="260" t="s">
        <v>47</v>
      </c>
      <c r="O141" s="85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6" t="s">
        <v>140</v>
      </c>
      <c r="AT141" s="216" t="s">
        <v>147</v>
      </c>
      <c r="AU141" s="216" t="s">
        <v>83</v>
      </c>
      <c r="AY141" s="17" t="s">
        <v>115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7" t="s">
        <v>122</v>
      </c>
      <c r="BK141" s="217">
        <f>ROUND(I141*H141,2)</f>
        <v>0</v>
      </c>
      <c r="BL141" s="17" t="s">
        <v>122</v>
      </c>
      <c r="BM141" s="216" t="s">
        <v>204</v>
      </c>
    </row>
    <row r="142" spans="1:65" s="2" customFormat="1" ht="12">
      <c r="A142" s="38"/>
      <c r="B142" s="39"/>
      <c r="C142" s="205" t="s">
        <v>205</v>
      </c>
      <c r="D142" s="205" t="s">
        <v>117</v>
      </c>
      <c r="E142" s="206" t="s">
        <v>206</v>
      </c>
      <c r="F142" s="207" t="s">
        <v>207</v>
      </c>
      <c r="G142" s="208" t="s">
        <v>200</v>
      </c>
      <c r="H142" s="209">
        <v>2</v>
      </c>
      <c r="I142" s="210"/>
      <c r="J142" s="211">
        <f>ROUND(I142*H142,2)</f>
        <v>0</v>
      </c>
      <c r="K142" s="207" t="s">
        <v>121</v>
      </c>
      <c r="L142" s="44"/>
      <c r="M142" s="212" t="s">
        <v>19</v>
      </c>
      <c r="N142" s="213" t="s">
        <v>47</v>
      </c>
      <c r="O142" s="85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16" t="s">
        <v>122</v>
      </c>
      <c r="AT142" s="216" t="s">
        <v>117</v>
      </c>
      <c r="AU142" s="216" t="s">
        <v>83</v>
      </c>
      <c r="AY142" s="17" t="s">
        <v>115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7" t="s">
        <v>122</v>
      </c>
      <c r="BK142" s="217">
        <f>ROUND(I142*H142,2)</f>
        <v>0</v>
      </c>
      <c r="BL142" s="17" t="s">
        <v>122</v>
      </c>
      <c r="BM142" s="216" t="s">
        <v>208</v>
      </c>
    </row>
    <row r="143" spans="1:51" s="13" customFormat="1" ht="12">
      <c r="A143" s="13"/>
      <c r="B143" s="218"/>
      <c r="C143" s="219"/>
      <c r="D143" s="220" t="s">
        <v>126</v>
      </c>
      <c r="E143" s="221" t="s">
        <v>19</v>
      </c>
      <c r="F143" s="222" t="s">
        <v>209</v>
      </c>
      <c r="G143" s="219"/>
      <c r="H143" s="221" t="s">
        <v>19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28" t="s">
        <v>126</v>
      </c>
      <c r="AU143" s="228" t="s">
        <v>83</v>
      </c>
      <c r="AV143" s="13" t="s">
        <v>79</v>
      </c>
      <c r="AW143" s="13" t="s">
        <v>35</v>
      </c>
      <c r="AX143" s="13" t="s">
        <v>74</v>
      </c>
      <c r="AY143" s="228" t="s">
        <v>115</v>
      </c>
    </row>
    <row r="144" spans="1:51" s="14" customFormat="1" ht="12">
      <c r="A144" s="14"/>
      <c r="B144" s="229"/>
      <c r="C144" s="230"/>
      <c r="D144" s="220" t="s">
        <v>126</v>
      </c>
      <c r="E144" s="231" t="s">
        <v>19</v>
      </c>
      <c r="F144" s="232" t="s">
        <v>79</v>
      </c>
      <c r="G144" s="230"/>
      <c r="H144" s="233">
        <v>1</v>
      </c>
      <c r="I144" s="234"/>
      <c r="J144" s="230"/>
      <c r="K144" s="230"/>
      <c r="L144" s="235"/>
      <c r="M144" s="236"/>
      <c r="N144" s="237"/>
      <c r="O144" s="237"/>
      <c r="P144" s="237"/>
      <c r="Q144" s="237"/>
      <c r="R144" s="237"/>
      <c r="S144" s="237"/>
      <c r="T144" s="23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39" t="s">
        <v>126</v>
      </c>
      <c r="AU144" s="239" t="s">
        <v>83</v>
      </c>
      <c r="AV144" s="14" t="s">
        <v>83</v>
      </c>
      <c r="AW144" s="14" t="s">
        <v>35</v>
      </c>
      <c r="AX144" s="14" t="s">
        <v>74</v>
      </c>
      <c r="AY144" s="239" t="s">
        <v>115</v>
      </c>
    </row>
    <row r="145" spans="1:51" s="13" customFormat="1" ht="12">
      <c r="A145" s="13"/>
      <c r="B145" s="218"/>
      <c r="C145" s="219"/>
      <c r="D145" s="220" t="s">
        <v>126</v>
      </c>
      <c r="E145" s="221" t="s">
        <v>19</v>
      </c>
      <c r="F145" s="222" t="s">
        <v>210</v>
      </c>
      <c r="G145" s="219"/>
      <c r="H145" s="221" t="s">
        <v>19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8" t="s">
        <v>126</v>
      </c>
      <c r="AU145" s="228" t="s">
        <v>83</v>
      </c>
      <c r="AV145" s="13" t="s">
        <v>79</v>
      </c>
      <c r="AW145" s="13" t="s">
        <v>35</v>
      </c>
      <c r="AX145" s="13" t="s">
        <v>74</v>
      </c>
      <c r="AY145" s="228" t="s">
        <v>115</v>
      </c>
    </row>
    <row r="146" spans="1:51" s="14" customFormat="1" ht="12">
      <c r="A146" s="14"/>
      <c r="B146" s="229"/>
      <c r="C146" s="230"/>
      <c r="D146" s="220" t="s">
        <v>126</v>
      </c>
      <c r="E146" s="231" t="s">
        <v>19</v>
      </c>
      <c r="F146" s="232" t="s">
        <v>79</v>
      </c>
      <c r="G146" s="230"/>
      <c r="H146" s="233">
        <v>1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39" t="s">
        <v>126</v>
      </c>
      <c r="AU146" s="239" t="s">
        <v>83</v>
      </c>
      <c r="AV146" s="14" t="s">
        <v>83</v>
      </c>
      <c r="AW146" s="14" t="s">
        <v>35</v>
      </c>
      <c r="AX146" s="14" t="s">
        <v>74</v>
      </c>
      <c r="AY146" s="239" t="s">
        <v>115</v>
      </c>
    </row>
    <row r="147" spans="1:51" s="15" customFormat="1" ht="12">
      <c r="A147" s="15"/>
      <c r="B147" s="240"/>
      <c r="C147" s="241"/>
      <c r="D147" s="220" t="s">
        <v>126</v>
      </c>
      <c r="E147" s="242" t="s">
        <v>19</v>
      </c>
      <c r="F147" s="243" t="s">
        <v>131</v>
      </c>
      <c r="G147" s="241"/>
      <c r="H147" s="244">
        <v>2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0" t="s">
        <v>126</v>
      </c>
      <c r="AU147" s="250" t="s">
        <v>83</v>
      </c>
      <c r="AV147" s="15" t="s">
        <v>122</v>
      </c>
      <c r="AW147" s="15" t="s">
        <v>35</v>
      </c>
      <c r="AX147" s="15" t="s">
        <v>79</v>
      </c>
      <c r="AY147" s="250" t="s">
        <v>115</v>
      </c>
    </row>
    <row r="148" spans="1:65" s="2" customFormat="1" ht="21.75" customHeight="1">
      <c r="A148" s="38"/>
      <c r="B148" s="39"/>
      <c r="C148" s="251" t="s">
        <v>169</v>
      </c>
      <c r="D148" s="251" t="s">
        <v>147</v>
      </c>
      <c r="E148" s="252" t="s">
        <v>211</v>
      </c>
      <c r="F148" s="253" t="s">
        <v>212</v>
      </c>
      <c r="G148" s="254" t="s">
        <v>200</v>
      </c>
      <c r="H148" s="255">
        <v>1</v>
      </c>
      <c r="I148" s="256"/>
      <c r="J148" s="257">
        <f>ROUND(I148*H148,2)</f>
        <v>0</v>
      </c>
      <c r="K148" s="253" t="s">
        <v>121</v>
      </c>
      <c r="L148" s="258"/>
      <c r="M148" s="259" t="s">
        <v>19</v>
      </c>
      <c r="N148" s="260" t="s">
        <v>47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6" t="s">
        <v>140</v>
      </c>
      <c r="AT148" s="216" t="s">
        <v>147</v>
      </c>
      <c r="AU148" s="216" t="s">
        <v>83</v>
      </c>
      <c r="AY148" s="17" t="s">
        <v>115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7" t="s">
        <v>122</v>
      </c>
      <c r="BK148" s="217">
        <f>ROUND(I148*H148,2)</f>
        <v>0</v>
      </c>
      <c r="BL148" s="17" t="s">
        <v>122</v>
      </c>
      <c r="BM148" s="216" t="s">
        <v>213</v>
      </c>
    </row>
    <row r="149" spans="1:65" s="2" customFormat="1" ht="55.5" customHeight="1">
      <c r="A149" s="38"/>
      <c r="B149" s="39"/>
      <c r="C149" s="205" t="s">
        <v>7</v>
      </c>
      <c r="D149" s="205" t="s">
        <v>117</v>
      </c>
      <c r="E149" s="206" t="s">
        <v>214</v>
      </c>
      <c r="F149" s="207" t="s">
        <v>215</v>
      </c>
      <c r="G149" s="208" t="s">
        <v>200</v>
      </c>
      <c r="H149" s="209">
        <v>1</v>
      </c>
      <c r="I149" s="210"/>
      <c r="J149" s="211">
        <f>ROUND(I149*H149,2)</f>
        <v>0</v>
      </c>
      <c r="K149" s="207" t="s">
        <v>121</v>
      </c>
      <c r="L149" s="44"/>
      <c r="M149" s="212" t="s">
        <v>19</v>
      </c>
      <c r="N149" s="213" t="s">
        <v>47</v>
      </c>
      <c r="O149" s="85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6" t="s">
        <v>122</v>
      </c>
      <c r="AT149" s="216" t="s">
        <v>117</v>
      </c>
      <c r="AU149" s="216" t="s">
        <v>83</v>
      </c>
      <c r="AY149" s="17" t="s">
        <v>115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7" t="s">
        <v>122</v>
      </c>
      <c r="BK149" s="217">
        <f>ROUND(I149*H149,2)</f>
        <v>0</v>
      </c>
      <c r="BL149" s="17" t="s">
        <v>122</v>
      </c>
      <c r="BM149" s="216" t="s">
        <v>216</v>
      </c>
    </row>
    <row r="150" spans="1:63" s="12" customFormat="1" ht="22.8" customHeight="1">
      <c r="A150" s="12"/>
      <c r="B150" s="189"/>
      <c r="C150" s="190"/>
      <c r="D150" s="191" t="s">
        <v>73</v>
      </c>
      <c r="E150" s="203" t="s">
        <v>217</v>
      </c>
      <c r="F150" s="203" t="s">
        <v>218</v>
      </c>
      <c r="G150" s="190"/>
      <c r="H150" s="190"/>
      <c r="I150" s="193"/>
      <c r="J150" s="204">
        <f>BK150</f>
        <v>0</v>
      </c>
      <c r="K150" s="190"/>
      <c r="L150" s="195"/>
      <c r="M150" s="196"/>
      <c r="N150" s="197"/>
      <c r="O150" s="197"/>
      <c r="P150" s="198">
        <f>SUM(P151:P154)</f>
        <v>0</v>
      </c>
      <c r="Q150" s="197"/>
      <c r="R150" s="198">
        <f>SUM(R151:R154)</f>
        <v>0</v>
      </c>
      <c r="S150" s="197"/>
      <c r="T150" s="199">
        <f>SUM(T151:T154)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0" t="s">
        <v>79</v>
      </c>
      <c r="AT150" s="201" t="s">
        <v>73</v>
      </c>
      <c r="AU150" s="201" t="s">
        <v>79</v>
      </c>
      <c r="AY150" s="200" t="s">
        <v>115</v>
      </c>
      <c r="BK150" s="202">
        <f>SUM(BK151:BK154)</f>
        <v>0</v>
      </c>
    </row>
    <row r="151" spans="1:65" s="2" customFormat="1" ht="12">
      <c r="A151" s="38"/>
      <c r="B151" s="39"/>
      <c r="C151" s="205" t="s">
        <v>174</v>
      </c>
      <c r="D151" s="205" t="s">
        <v>117</v>
      </c>
      <c r="E151" s="206" t="s">
        <v>219</v>
      </c>
      <c r="F151" s="207" t="s">
        <v>220</v>
      </c>
      <c r="G151" s="208" t="s">
        <v>150</v>
      </c>
      <c r="H151" s="209">
        <v>136.4</v>
      </c>
      <c r="I151" s="210"/>
      <c r="J151" s="211">
        <f>ROUND(I151*H151,2)</f>
        <v>0</v>
      </c>
      <c r="K151" s="207" t="s">
        <v>121</v>
      </c>
      <c r="L151" s="44"/>
      <c r="M151" s="212" t="s">
        <v>19</v>
      </c>
      <c r="N151" s="213" t="s">
        <v>47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6" t="s">
        <v>122</v>
      </c>
      <c r="AT151" s="216" t="s">
        <v>117</v>
      </c>
      <c r="AU151" s="216" t="s">
        <v>83</v>
      </c>
      <c r="AY151" s="17" t="s">
        <v>115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7" t="s">
        <v>122</v>
      </c>
      <c r="BK151" s="217">
        <f>ROUND(I151*H151,2)</f>
        <v>0</v>
      </c>
      <c r="BL151" s="17" t="s">
        <v>122</v>
      </c>
      <c r="BM151" s="216" t="s">
        <v>221</v>
      </c>
    </row>
    <row r="152" spans="1:65" s="2" customFormat="1" ht="12">
      <c r="A152" s="38"/>
      <c r="B152" s="39"/>
      <c r="C152" s="205" t="s">
        <v>222</v>
      </c>
      <c r="D152" s="205" t="s">
        <v>117</v>
      </c>
      <c r="E152" s="206" t="s">
        <v>223</v>
      </c>
      <c r="F152" s="207" t="s">
        <v>224</v>
      </c>
      <c r="G152" s="208" t="s">
        <v>150</v>
      </c>
      <c r="H152" s="209">
        <v>409.2</v>
      </c>
      <c r="I152" s="210"/>
      <c r="J152" s="211">
        <f>ROUND(I152*H152,2)</f>
        <v>0</v>
      </c>
      <c r="K152" s="207" t="s">
        <v>121</v>
      </c>
      <c r="L152" s="44"/>
      <c r="M152" s="212" t="s">
        <v>19</v>
      </c>
      <c r="N152" s="213" t="s">
        <v>47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6" t="s">
        <v>122</v>
      </c>
      <c r="AT152" s="216" t="s">
        <v>117</v>
      </c>
      <c r="AU152" s="216" t="s">
        <v>83</v>
      </c>
      <c r="AY152" s="17" t="s">
        <v>115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7" t="s">
        <v>122</v>
      </c>
      <c r="BK152" s="217">
        <f>ROUND(I152*H152,2)</f>
        <v>0</v>
      </c>
      <c r="BL152" s="17" t="s">
        <v>122</v>
      </c>
      <c r="BM152" s="216" t="s">
        <v>225</v>
      </c>
    </row>
    <row r="153" spans="1:51" s="14" customFormat="1" ht="12">
      <c r="A153" s="14"/>
      <c r="B153" s="229"/>
      <c r="C153" s="230"/>
      <c r="D153" s="220" t="s">
        <v>126</v>
      </c>
      <c r="E153" s="231" t="s">
        <v>19</v>
      </c>
      <c r="F153" s="232" t="s">
        <v>226</v>
      </c>
      <c r="G153" s="230"/>
      <c r="H153" s="233">
        <v>409.2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9" t="s">
        <v>126</v>
      </c>
      <c r="AU153" s="239" t="s">
        <v>83</v>
      </c>
      <c r="AV153" s="14" t="s">
        <v>83</v>
      </c>
      <c r="AW153" s="14" t="s">
        <v>35</v>
      </c>
      <c r="AX153" s="14" t="s">
        <v>74</v>
      </c>
      <c r="AY153" s="239" t="s">
        <v>115</v>
      </c>
    </row>
    <row r="154" spans="1:51" s="15" customFormat="1" ht="12">
      <c r="A154" s="15"/>
      <c r="B154" s="240"/>
      <c r="C154" s="241"/>
      <c r="D154" s="220" t="s">
        <v>126</v>
      </c>
      <c r="E154" s="242" t="s">
        <v>19</v>
      </c>
      <c r="F154" s="243" t="s">
        <v>131</v>
      </c>
      <c r="G154" s="241"/>
      <c r="H154" s="244">
        <v>409.2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0" t="s">
        <v>126</v>
      </c>
      <c r="AU154" s="250" t="s">
        <v>83</v>
      </c>
      <c r="AV154" s="15" t="s">
        <v>122</v>
      </c>
      <c r="AW154" s="15" t="s">
        <v>35</v>
      </c>
      <c r="AX154" s="15" t="s">
        <v>79</v>
      </c>
      <c r="AY154" s="250" t="s">
        <v>115</v>
      </c>
    </row>
    <row r="155" spans="1:63" s="12" customFormat="1" ht="22.8" customHeight="1">
      <c r="A155" s="12"/>
      <c r="B155" s="189"/>
      <c r="C155" s="190"/>
      <c r="D155" s="191" t="s">
        <v>73</v>
      </c>
      <c r="E155" s="203" t="s">
        <v>227</v>
      </c>
      <c r="F155" s="203" t="s">
        <v>228</v>
      </c>
      <c r="G155" s="190"/>
      <c r="H155" s="190"/>
      <c r="I155" s="193"/>
      <c r="J155" s="204">
        <f>BK155</f>
        <v>0</v>
      </c>
      <c r="K155" s="190"/>
      <c r="L155" s="195"/>
      <c r="M155" s="196"/>
      <c r="N155" s="197"/>
      <c r="O155" s="197"/>
      <c r="P155" s="198">
        <f>P156</f>
        <v>0</v>
      </c>
      <c r="Q155" s="197"/>
      <c r="R155" s="198">
        <f>R156</f>
        <v>0</v>
      </c>
      <c r="S155" s="197"/>
      <c r="T155" s="199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0" t="s">
        <v>79</v>
      </c>
      <c r="AT155" s="201" t="s">
        <v>73</v>
      </c>
      <c r="AU155" s="201" t="s">
        <v>79</v>
      </c>
      <c r="AY155" s="200" t="s">
        <v>115</v>
      </c>
      <c r="BK155" s="202">
        <f>BK156</f>
        <v>0</v>
      </c>
    </row>
    <row r="156" spans="1:65" s="2" customFormat="1" ht="44.25" customHeight="1">
      <c r="A156" s="38"/>
      <c r="B156" s="39"/>
      <c r="C156" s="205" t="s">
        <v>229</v>
      </c>
      <c r="D156" s="205" t="s">
        <v>117</v>
      </c>
      <c r="E156" s="206" t="s">
        <v>230</v>
      </c>
      <c r="F156" s="207" t="s">
        <v>231</v>
      </c>
      <c r="G156" s="208" t="s">
        <v>150</v>
      </c>
      <c r="H156" s="209">
        <v>0.23</v>
      </c>
      <c r="I156" s="210"/>
      <c r="J156" s="211">
        <f>ROUND(I156*H156,2)</f>
        <v>0</v>
      </c>
      <c r="K156" s="207" t="s">
        <v>121</v>
      </c>
      <c r="L156" s="44"/>
      <c r="M156" s="265" t="s">
        <v>19</v>
      </c>
      <c r="N156" s="266" t="s">
        <v>47</v>
      </c>
      <c r="O156" s="267"/>
      <c r="P156" s="268">
        <f>O156*H156</f>
        <v>0</v>
      </c>
      <c r="Q156" s="268">
        <v>0</v>
      </c>
      <c r="R156" s="268">
        <f>Q156*H156</f>
        <v>0</v>
      </c>
      <c r="S156" s="268">
        <v>0</v>
      </c>
      <c r="T156" s="26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6" t="s">
        <v>122</v>
      </c>
      <c r="AT156" s="216" t="s">
        <v>117</v>
      </c>
      <c r="AU156" s="216" t="s">
        <v>83</v>
      </c>
      <c r="AY156" s="17" t="s">
        <v>115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7" t="s">
        <v>122</v>
      </c>
      <c r="BK156" s="217">
        <f>ROUND(I156*H156,2)</f>
        <v>0</v>
      </c>
      <c r="BL156" s="17" t="s">
        <v>122</v>
      </c>
      <c r="BM156" s="216" t="s">
        <v>232</v>
      </c>
    </row>
    <row r="157" spans="1:31" s="2" customFormat="1" ht="6.95" customHeight="1">
      <c r="A157" s="38"/>
      <c r="B157" s="60"/>
      <c r="C157" s="61"/>
      <c r="D157" s="61"/>
      <c r="E157" s="61"/>
      <c r="F157" s="61"/>
      <c r="G157" s="61"/>
      <c r="H157" s="61"/>
      <c r="I157" s="61"/>
      <c r="J157" s="61"/>
      <c r="K157" s="61"/>
      <c r="L157" s="44"/>
      <c r="M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</row>
  </sheetData>
  <sheetProtection password="94D0" sheet="1" objects="1" scenarios="1" formatColumns="0" formatRows="0" autoFilter="0"/>
  <autoFilter ref="C84:K15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 hidden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0"/>
      <c r="AT3" s="17" t="s">
        <v>83</v>
      </c>
    </row>
    <row r="4" spans="2:46" s="1" customFormat="1" ht="24.95" customHeight="1" hidden="1">
      <c r="B4" s="20"/>
      <c r="D4" s="131" t="s">
        <v>87</v>
      </c>
      <c r="L4" s="20"/>
      <c r="M4" s="132" t="s">
        <v>10</v>
      </c>
      <c r="AT4" s="17" t="s">
        <v>35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3" t="s">
        <v>16</v>
      </c>
      <c r="L6" s="20"/>
    </row>
    <row r="7" spans="2:12" s="1" customFormat="1" ht="16.5" customHeight="1" hidden="1">
      <c r="B7" s="20"/>
      <c r="E7" s="134" t="str">
        <f>'Rekapitulace stavby'!K6</f>
        <v>Cesta do Suché - I. etapa, oprava</v>
      </c>
      <c r="F7" s="133"/>
      <c r="G7" s="133"/>
      <c r="H7" s="133"/>
      <c r="L7" s="20"/>
    </row>
    <row r="8" spans="1:31" s="2" customFormat="1" ht="12" customHeight="1" hidden="1">
      <c r="A8" s="38"/>
      <c r="B8" s="44"/>
      <c r="C8" s="38"/>
      <c r="D8" s="133" t="s">
        <v>88</v>
      </c>
      <c r="E8" s="38"/>
      <c r="F8" s="38"/>
      <c r="G8" s="38"/>
      <c r="H8" s="38"/>
      <c r="I8" s="38"/>
      <c r="J8" s="38"/>
      <c r="K8" s="38"/>
      <c r="L8" s="135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6" t="s">
        <v>233</v>
      </c>
      <c r="F9" s="38"/>
      <c r="G9" s="38"/>
      <c r="H9" s="38"/>
      <c r="I9" s="38"/>
      <c r="J9" s="38"/>
      <c r="K9" s="38"/>
      <c r="L9" s="135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5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3" t="s">
        <v>18</v>
      </c>
      <c r="E11" s="38"/>
      <c r="F11" s="137" t="s">
        <v>19</v>
      </c>
      <c r="G11" s="38"/>
      <c r="H11" s="38"/>
      <c r="I11" s="133" t="s">
        <v>20</v>
      </c>
      <c r="J11" s="137" t="s">
        <v>19</v>
      </c>
      <c r="K11" s="38"/>
      <c r="L11" s="135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3" t="s">
        <v>21</v>
      </c>
      <c r="E12" s="38"/>
      <c r="F12" s="137" t="s">
        <v>37</v>
      </c>
      <c r="G12" s="38"/>
      <c r="H12" s="38"/>
      <c r="I12" s="133" t="s">
        <v>23</v>
      </c>
      <c r="J12" s="138" t="str">
        <f>'Rekapitulace stavby'!AN8</f>
        <v>25. 2. 2021</v>
      </c>
      <c r="K12" s="38"/>
      <c r="L12" s="135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5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3" t="s">
        <v>25</v>
      </c>
      <c r="E14" s="38"/>
      <c r="F14" s="38"/>
      <c r="G14" s="38"/>
      <c r="H14" s="38"/>
      <c r="I14" s="133" t="s">
        <v>26</v>
      </c>
      <c r="J14" s="137" t="str">
        <f>IF('Rekapitulace stavby'!AN10="","",'Rekapitulace stavby'!AN10)</f>
        <v>00007536</v>
      </c>
      <c r="K14" s="38"/>
      <c r="L14" s="135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7" t="str">
        <f>IF('Rekapitulace stavby'!E11="","",'Rekapitulace stavby'!E11)</f>
        <v xml:space="preserve">Palivový podnik Ústí, s. p. </v>
      </c>
      <c r="F15" s="38"/>
      <c r="G15" s="38"/>
      <c r="H15" s="38"/>
      <c r="I15" s="133" t="s">
        <v>29</v>
      </c>
      <c r="J15" s="137" t="str">
        <f>IF('Rekapitulace stavby'!AN11="","",'Rekapitulace stavby'!AN11)</f>
        <v>CZ0007536</v>
      </c>
      <c r="K15" s="38"/>
      <c r="L15" s="135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5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3" t="s">
        <v>31</v>
      </c>
      <c r="E17" s="38"/>
      <c r="F17" s="38"/>
      <c r="G17" s="38"/>
      <c r="H17" s="38"/>
      <c r="I17" s="133" t="s">
        <v>26</v>
      </c>
      <c r="J17" s="33" t="str">
        <f>'Rekapitulace stavby'!AN13</f>
        <v>Vyplň údaj</v>
      </c>
      <c r="K17" s="38"/>
      <c r="L17" s="135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7"/>
      <c r="G18" s="137"/>
      <c r="H18" s="137"/>
      <c r="I18" s="133" t="s">
        <v>29</v>
      </c>
      <c r="J18" s="33" t="str">
        <f>'Rekapitulace stavby'!AN14</f>
        <v>Vyplň údaj</v>
      </c>
      <c r="K18" s="38"/>
      <c r="L18" s="135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5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3" t="s">
        <v>33</v>
      </c>
      <c r="E20" s="38"/>
      <c r="F20" s="38"/>
      <c r="G20" s="38"/>
      <c r="H20" s="38"/>
      <c r="I20" s="133" t="s">
        <v>26</v>
      </c>
      <c r="J20" s="137" t="str">
        <f>IF('Rekapitulace stavby'!AN16="","",'Rekapitulace stavby'!AN16)</f>
        <v/>
      </c>
      <c r="K20" s="38"/>
      <c r="L20" s="135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7" t="str">
        <f>IF('Rekapitulace stavby'!E17="","",'Rekapitulace stavby'!E17)</f>
        <v>B-PROJEKTY Teplice s.r.o.</v>
      </c>
      <c r="F21" s="38"/>
      <c r="G21" s="38"/>
      <c r="H21" s="38"/>
      <c r="I21" s="133" t="s">
        <v>29</v>
      </c>
      <c r="J21" s="137" t="str">
        <f>IF('Rekapitulace stavby'!AN17="","",'Rekapitulace stavby'!AN17)</f>
        <v/>
      </c>
      <c r="K21" s="38"/>
      <c r="L21" s="135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5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3" t="s">
        <v>36</v>
      </c>
      <c r="E23" s="38"/>
      <c r="F23" s="38"/>
      <c r="G23" s="38"/>
      <c r="H23" s="38"/>
      <c r="I23" s="133" t="s">
        <v>26</v>
      </c>
      <c r="J23" s="137" t="str">
        <f>IF('Rekapitulace stavby'!AN19="","",'Rekapitulace stavby'!AN19)</f>
        <v/>
      </c>
      <c r="K23" s="38"/>
      <c r="L23" s="135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7" t="str">
        <f>IF('Rekapitulace stavby'!E20="","",'Rekapitulace stavby'!E20)</f>
        <v xml:space="preserve"> </v>
      </c>
      <c r="F24" s="38"/>
      <c r="G24" s="38"/>
      <c r="H24" s="38"/>
      <c r="I24" s="133" t="s">
        <v>29</v>
      </c>
      <c r="J24" s="137" t="str">
        <f>IF('Rekapitulace stavby'!AN20="","",'Rekapitulace stavby'!AN20)</f>
        <v/>
      </c>
      <c r="K24" s="38"/>
      <c r="L24" s="135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3" t="s">
        <v>38</v>
      </c>
      <c r="E26" s="38"/>
      <c r="F26" s="38"/>
      <c r="G26" s="38"/>
      <c r="H26" s="38"/>
      <c r="I26" s="38"/>
      <c r="J26" s="38"/>
      <c r="K26" s="38"/>
      <c r="L26" s="135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5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135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4" t="s">
        <v>40</v>
      </c>
      <c r="E30" s="38"/>
      <c r="F30" s="38"/>
      <c r="G30" s="38"/>
      <c r="H30" s="38"/>
      <c r="I30" s="38"/>
      <c r="J30" s="145">
        <f>ROUND(J82,2)</f>
        <v>0</v>
      </c>
      <c r="K30" s="38"/>
      <c r="L30" s="135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3"/>
      <c r="E31" s="143"/>
      <c r="F31" s="143"/>
      <c r="G31" s="143"/>
      <c r="H31" s="143"/>
      <c r="I31" s="143"/>
      <c r="J31" s="143"/>
      <c r="K31" s="143"/>
      <c r="L31" s="135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6" t="s">
        <v>42</v>
      </c>
      <c r="G32" s="38"/>
      <c r="H32" s="38"/>
      <c r="I32" s="146" t="s">
        <v>41</v>
      </c>
      <c r="J32" s="146" t="s">
        <v>43</v>
      </c>
      <c r="K32" s="38"/>
      <c r="L32" s="135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7" t="s">
        <v>44</v>
      </c>
      <c r="E33" s="133" t="s">
        <v>45</v>
      </c>
      <c r="F33" s="148">
        <f>ROUND((SUM(BE82:BE87)),2)</f>
        <v>0</v>
      </c>
      <c r="G33" s="38"/>
      <c r="H33" s="38"/>
      <c r="I33" s="149">
        <v>0.21</v>
      </c>
      <c r="J33" s="148">
        <f>ROUND(((SUM(BE82:BE87))*I33),2)</f>
        <v>0</v>
      </c>
      <c r="K33" s="38"/>
      <c r="L33" s="135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3" t="s">
        <v>46</v>
      </c>
      <c r="F34" s="148">
        <f>ROUND((SUM(BF82:BF87)),2)</f>
        <v>0</v>
      </c>
      <c r="G34" s="38"/>
      <c r="H34" s="38"/>
      <c r="I34" s="149">
        <v>0.15</v>
      </c>
      <c r="J34" s="148">
        <f>ROUND(((SUM(BF82:BF87))*I34),2)</f>
        <v>0</v>
      </c>
      <c r="K34" s="38"/>
      <c r="L34" s="135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33" t="s">
        <v>44</v>
      </c>
      <c r="E35" s="133" t="s">
        <v>47</v>
      </c>
      <c r="F35" s="148">
        <f>ROUND((SUM(BG82:BG87)),2)</f>
        <v>0</v>
      </c>
      <c r="G35" s="38"/>
      <c r="H35" s="38"/>
      <c r="I35" s="149">
        <v>0.21</v>
      </c>
      <c r="J35" s="148">
        <f>0</f>
        <v>0</v>
      </c>
      <c r="K35" s="38"/>
      <c r="L35" s="135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3" t="s">
        <v>48</v>
      </c>
      <c r="F36" s="148">
        <f>ROUND((SUM(BH82:BH87)),2)</f>
        <v>0</v>
      </c>
      <c r="G36" s="38"/>
      <c r="H36" s="38"/>
      <c r="I36" s="149">
        <v>0.15</v>
      </c>
      <c r="J36" s="148">
        <f>0</f>
        <v>0</v>
      </c>
      <c r="K36" s="38"/>
      <c r="L36" s="135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3" t="s">
        <v>49</v>
      </c>
      <c r="F37" s="148">
        <f>ROUND((SUM(BI82:BI87)),2)</f>
        <v>0</v>
      </c>
      <c r="G37" s="38"/>
      <c r="H37" s="38"/>
      <c r="I37" s="149">
        <v>0</v>
      </c>
      <c r="J37" s="148">
        <f>0</f>
        <v>0</v>
      </c>
      <c r="K37" s="38"/>
      <c r="L37" s="135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5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90</v>
      </c>
      <c r="D45" s="40"/>
      <c r="E45" s="40"/>
      <c r="F45" s="40"/>
      <c r="G45" s="40"/>
      <c r="H45" s="40"/>
      <c r="I45" s="40"/>
      <c r="J45" s="40"/>
      <c r="K45" s="40"/>
      <c r="L45" s="135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5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5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1" t="str">
        <f>E7</f>
        <v>Cesta do Suché - I. etapa, oprava</v>
      </c>
      <c r="F48" s="32"/>
      <c r="G48" s="32"/>
      <c r="H48" s="32"/>
      <c r="I48" s="40"/>
      <c r="J48" s="40"/>
      <c r="K48" s="40"/>
      <c r="L48" s="135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88</v>
      </c>
      <c r="D49" s="40"/>
      <c r="E49" s="40"/>
      <c r="F49" s="40"/>
      <c r="G49" s="40"/>
      <c r="H49" s="40"/>
      <c r="I49" s="40"/>
      <c r="J49" s="40"/>
      <c r="K49" s="40"/>
      <c r="L49" s="135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VON - Vedlejší a ostatní ...</v>
      </c>
      <c r="F50" s="40"/>
      <c r="G50" s="40"/>
      <c r="H50" s="40"/>
      <c r="I50" s="40"/>
      <c r="J50" s="40"/>
      <c r="K50" s="40"/>
      <c r="L50" s="135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5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3" t="str">
        <f>IF(J12="","",J12)</f>
        <v>25. 2. 2021</v>
      </c>
      <c r="K52" s="40"/>
      <c r="L52" s="135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5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 xml:space="preserve">Palivový podnik Ústí, s. p. </v>
      </c>
      <c r="G54" s="40"/>
      <c r="H54" s="40"/>
      <c r="I54" s="32" t="s">
        <v>33</v>
      </c>
      <c r="J54" s="36" t="str">
        <f>E21</f>
        <v>B-PROJEKTY Teplice s.r.o.</v>
      </c>
      <c r="K54" s="40"/>
      <c r="L54" s="135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 xml:space="preserve"> </v>
      </c>
      <c r="K55" s="40"/>
      <c r="L55" s="135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5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2" t="s">
        <v>91</v>
      </c>
      <c r="D57" s="163"/>
      <c r="E57" s="163"/>
      <c r="F57" s="163"/>
      <c r="G57" s="163"/>
      <c r="H57" s="163"/>
      <c r="I57" s="163"/>
      <c r="J57" s="164" t="s">
        <v>92</v>
      </c>
      <c r="K57" s="163"/>
      <c r="L57" s="135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5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5" t="s">
        <v>72</v>
      </c>
      <c r="D59" s="40"/>
      <c r="E59" s="40"/>
      <c r="F59" s="40"/>
      <c r="G59" s="40"/>
      <c r="H59" s="40"/>
      <c r="I59" s="40"/>
      <c r="J59" s="103">
        <f>J82</f>
        <v>0</v>
      </c>
      <c r="K59" s="40"/>
      <c r="L59" s="135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93</v>
      </c>
    </row>
    <row r="60" spans="1:31" s="9" customFormat="1" ht="24.95" customHeight="1">
      <c r="A60" s="9"/>
      <c r="B60" s="166"/>
      <c r="C60" s="167"/>
      <c r="D60" s="168" t="s">
        <v>234</v>
      </c>
      <c r="E60" s="169"/>
      <c r="F60" s="169"/>
      <c r="G60" s="169"/>
      <c r="H60" s="169"/>
      <c r="I60" s="169"/>
      <c r="J60" s="170">
        <f>J83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235</v>
      </c>
      <c r="E61" s="175"/>
      <c r="F61" s="175"/>
      <c r="G61" s="175"/>
      <c r="H61" s="175"/>
      <c r="I61" s="175"/>
      <c r="J61" s="176">
        <f>J84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236</v>
      </c>
      <c r="E62" s="175"/>
      <c r="F62" s="175"/>
      <c r="G62" s="175"/>
      <c r="H62" s="175"/>
      <c r="I62" s="175"/>
      <c r="J62" s="176">
        <f>J86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5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60"/>
      <c r="C64" s="61"/>
      <c r="D64" s="61"/>
      <c r="E64" s="61"/>
      <c r="F64" s="61"/>
      <c r="G64" s="61"/>
      <c r="H64" s="61"/>
      <c r="I64" s="61"/>
      <c r="J64" s="61"/>
      <c r="K64" s="61"/>
      <c r="L64" s="135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35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100</v>
      </c>
      <c r="D69" s="40"/>
      <c r="E69" s="40"/>
      <c r="F69" s="40"/>
      <c r="G69" s="40"/>
      <c r="H69" s="40"/>
      <c r="I69" s="40"/>
      <c r="J69" s="40"/>
      <c r="K69" s="40"/>
      <c r="L69" s="135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5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5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1" t="str">
        <f>E7</f>
        <v>Cesta do Suché - I. etapa, oprava</v>
      </c>
      <c r="F72" s="32"/>
      <c r="G72" s="32"/>
      <c r="H72" s="32"/>
      <c r="I72" s="40"/>
      <c r="J72" s="40"/>
      <c r="K72" s="40"/>
      <c r="L72" s="135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88</v>
      </c>
      <c r="D73" s="40"/>
      <c r="E73" s="40"/>
      <c r="F73" s="40"/>
      <c r="G73" s="40"/>
      <c r="H73" s="40"/>
      <c r="I73" s="40"/>
      <c r="J73" s="40"/>
      <c r="K73" s="40"/>
      <c r="L73" s="135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70" t="str">
        <f>E9</f>
        <v>VON - Vedlejší a ostatní ...</v>
      </c>
      <c r="F74" s="40"/>
      <c r="G74" s="40"/>
      <c r="H74" s="40"/>
      <c r="I74" s="40"/>
      <c r="J74" s="40"/>
      <c r="K74" s="40"/>
      <c r="L74" s="135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5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 xml:space="preserve"> </v>
      </c>
      <c r="G76" s="40"/>
      <c r="H76" s="40"/>
      <c r="I76" s="32" t="s">
        <v>23</v>
      </c>
      <c r="J76" s="73" t="str">
        <f>IF(J12="","",J12)</f>
        <v>25. 2. 2021</v>
      </c>
      <c r="K76" s="40"/>
      <c r="L76" s="135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5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5.65" customHeight="1">
      <c r="A78" s="38"/>
      <c r="B78" s="39"/>
      <c r="C78" s="32" t="s">
        <v>25</v>
      </c>
      <c r="D78" s="40"/>
      <c r="E78" s="40"/>
      <c r="F78" s="27" t="str">
        <f>E15</f>
        <v xml:space="preserve">Palivový podnik Ústí, s. p. </v>
      </c>
      <c r="G78" s="40"/>
      <c r="H78" s="40"/>
      <c r="I78" s="32" t="s">
        <v>33</v>
      </c>
      <c r="J78" s="36" t="str">
        <f>E21</f>
        <v>B-PROJEKTY Teplice s.r.o.</v>
      </c>
      <c r="K78" s="40"/>
      <c r="L78" s="135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31</v>
      </c>
      <c r="D79" s="40"/>
      <c r="E79" s="40"/>
      <c r="F79" s="27" t="str">
        <f>IF(E18="","",E18)</f>
        <v>Vyplň údaj</v>
      </c>
      <c r="G79" s="40"/>
      <c r="H79" s="40"/>
      <c r="I79" s="32" t="s">
        <v>36</v>
      </c>
      <c r="J79" s="36" t="str">
        <f>E24</f>
        <v xml:space="preserve"> </v>
      </c>
      <c r="K79" s="40"/>
      <c r="L79" s="135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5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8"/>
      <c r="B81" s="179"/>
      <c r="C81" s="180" t="s">
        <v>101</v>
      </c>
      <c r="D81" s="181" t="s">
        <v>59</v>
      </c>
      <c r="E81" s="181" t="s">
        <v>55</v>
      </c>
      <c r="F81" s="181" t="s">
        <v>56</v>
      </c>
      <c r="G81" s="181" t="s">
        <v>102</v>
      </c>
      <c r="H81" s="181" t="s">
        <v>103</v>
      </c>
      <c r="I81" s="181" t="s">
        <v>104</v>
      </c>
      <c r="J81" s="181" t="s">
        <v>92</v>
      </c>
      <c r="K81" s="182" t="s">
        <v>105</v>
      </c>
      <c r="L81" s="183"/>
      <c r="M81" s="93" t="s">
        <v>19</v>
      </c>
      <c r="N81" s="94" t="s">
        <v>44</v>
      </c>
      <c r="O81" s="94" t="s">
        <v>106</v>
      </c>
      <c r="P81" s="94" t="s">
        <v>107</v>
      </c>
      <c r="Q81" s="94" t="s">
        <v>108</v>
      </c>
      <c r="R81" s="94" t="s">
        <v>109</v>
      </c>
      <c r="S81" s="94" t="s">
        <v>110</v>
      </c>
      <c r="T81" s="95" t="s">
        <v>111</v>
      </c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</row>
    <row r="82" spans="1:63" s="2" customFormat="1" ht="22.8" customHeight="1">
      <c r="A82" s="38"/>
      <c r="B82" s="39"/>
      <c r="C82" s="100" t="s">
        <v>112</v>
      </c>
      <c r="D82" s="40"/>
      <c r="E82" s="40"/>
      <c r="F82" s="40"/>
      <c r="G82" s="40"/>
      <c r="H82" s="40"/>
      <c r="I82" s="40"/>
      <c r="J82" s="184">
        <f>BK82</f>
        <v>0</v>
      </c>
      <c r="K82" s="40"/>
      <c r="L82" s="44"/>
      <c r="M82" s="96"/>
      <c r="N82" s="185"/>
      <c r="O82" s="97"/>
      <c r="P82" s="186">
        <f>P83</f>
        <v>0</v>
      </c>
      <c r="Q82" s="97"/>
      <c r="R82" s="186">
        <f>R83</f>
        <v>0</v>
      </c>
      <c r="S82" s="97"/>
      <c r="T82" s="187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73</v>
      </c>
      <c r="AU82" s="17" t="s">
        <v>93</v>
      </c>
      <c r="BK82" s="188">
        <f>BK83</f>
        <v>0</v>
      </c>
    </row>
    <row r="83" spans="1:63" s="12" customFormat="1" ht="25.9" customHeight="1">
      <c r="A83" s="12"/>
      <c r="B83" s="189"/>
      <c r="C83" s="190"/>
      <c r="D83" s="191" t="s">
        <v>73</v>
      </c>
      <c r="E83" s="192" t="s">
        <v>237</v>
      </c>
      <c r="F83" s="192" t="s">
        <v>238</v>
      </c>
      <c r="G83" s="190"/>
      <c r="H83" s="190"/>
      <c r="I83" s="193"/>
      <c r="J83" s="194">
        <f>BK83</f>
        <v>0</v>
      </c>
      <c r="K83" s="190"/>
      <c r="L83" s="195"/>
      <c r="M83" s="196"/>
      <c r="N83" s="197"/>
      <c r="O83" s="197"/>
      <c r="P83" s="198">
        <f>P84+P86</f>
        <v>0</v>
      </c>
      <c r="Q83" s="197"/>
      <c r="R83" s="198">
        <f>R84+R86</f>
        <v>0</v>
      </c>
      <c r="S83" s="197"/>
      <c r="T83" s="199">
        <f>T84+T86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0" t="s">
        <v>141</v>
      </c>
      <c r="AT83" s="201" t="s">
        <v>73</v>
      </c>
      <c r="AU83" s="201" t="s">
        <v>74</v>
      </c>
      <c r="AY83" s="200" t="s">
        <v>115</v>
      </c>
      <c r="BK83" s="202">
        <f>BK84+BK86</f>
        <v>0</v>
      </c>
    </row>
    <row r="84" spans="1:63" s="12" customFormat="1" ht="22.8" customHeight="1">
      <c r="A84" s="12"/>
      <c r="B84" s="189"/>
      <c r="C84" s="190"/>
      <c r="D84" s="191" t="s">
        <v>73</v>
      </c>
      <c r="E84" s="203" t="s">
        <v>239</v>
      </c>
      <c r="F84" s="203" t="s">
        <v>240</v>
      </c>
      <c r="G84" s="190"/>
      <c r="H84" s="190"/>
      <c r="I84" s="193"/>
      <c r="J84" s="204">
        <f>BK84</f>
        <v>0</v>
      </c>
      <c r="K84" s="190"/>
      <c r="L84" s="195"/>
      <c r="M84" s="196"/>
      <c r="N84" s="197"/>
      <c r="O84" s="197"/>
      <c r="P84" s="198">
        <f>P85</f>
        <v>0</v>
      </c>
      <c r="Q84" s="197"/>
      <c r="R84" s="198">
        <f>R85</f>
        <v>0</v>
      </c>
      <c r="S84" s="197"/>
      <c r="T84" s="199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141</v>
      </c>
      <c r="AT84" s="201" t="s">
        <v>73</v>
      </c>
      <c r="AU84" s="201" t="s">
        <v>79</v>
      </c>
      <c r="AY84" s="200" t="s">
        <v>115</v>
      </c>
      <c r="BK84" s="202">
        <f>BK85</f>
        <v>0</v>
      </c>
    </row>
    <row r="85" spans="1:65" s="2" customFormat="1" ht="16.5" customHeight="1">
      <c r="A85" s="38"/>
      <c r="B85" s="39"/>
      <c r="C85" s="205" t="s">
        <v>79</v>
      </c>
      <c r="D85" s="205" t="s">
        <v>117</v>
      </c>
      <c r="E85" s="206" t="s">
        <v>241</v>
      </c>
      <c r="F85" s="207" t="s">
        <v>240</v>
      </c>
      <c r="G85" s="208" t="s">
        <v>242</v>
      </c>
      <c r="H85" s="209">
        <v>1</v>
      </c>
      <c r="I85" s="210"/>
      <c r="J85" s="211">
        <f>ROUND(I85*H85,2)</f>
        <v>0</v>
      </c>
      <c r="K85" s="207" t="s">
        <v>19</v>
      </c>
      <c r="L85" s="44"/>
      <c r="M85" s="212" t="s">
        <v>19</v>
      </c>
      <c r="N85" s="213" t="s">
        <v>47</v>
      </c>
      <c r="O85" s="85"/>
      <c r="P85" s="214">
        <f>O85*H85</f>
        <v>0</v>
      </c>
      <c r="Q85" s="214">
        <v>0</v>
      </c>
      <c r="R85" s="214">
        <f>Q85*H85</f>
        <v>0</v>
      </c>
      <c r="S85" s="214">
        <v>0</v>
      </c>
      <c r="T85" s="21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6" t="s">
        <v>122</v>
      </c>
      <c r="AT85" s="216" t="s">
        <v>117</v>
      </c>
      <c r="AU85" s="216" t="s">
        <v>83</v>
      </c>
      <c r="AY85" s="17" t="s">
        <v>115</v>
      </c>
      <c r="BE85" s="217">
        <f>IF(N85="základní",J85,0)</f>
        <v>0</v>
      </c>
      <c r="BF85" s="217">
        <f>IF(N85="snížená",J85,0)</f>
        <v>0</v>
      </c>
      <c r="BG85" s="217">
        <f>IF(N85="zákl. přenesená",J85,0)</f>
        <v>0</v>
      </c>
      <c r="BH85" s="217">
        <f>IF(N85="sníž. přenesená",J85,0)</f>
        <v>0</v>
      </c>
      <c r="BI85" s="217">
        <f>IF(N85="nulová",J85,0)</f>
        <v>0</v>
      </c>
      <c r="BJ85" s="17" t="s">
        <v>122</v>
      </c>
      <c r="BK85" s="217">
        <f>ROUND(I85*H85,2)</f>
        <v>0</v>
      </c>
      <c r="BL85" s="17" t="s">
        <v>122</v>
      </c>
      <c r="BM85" s="216" t="s">
        <v>83</v>
      </c>
    </row>
    <row r="86" spans="1:63" s="12" customFormat="1" ht="22.8" customHeight="1">
      <c r="A86" s="12"/>
      <c r="B86" s="189"/>
      <c r="C86" s="190"/>
      <c r="D86" s="191" t="s">
        <v>73</v>
      </c>
      <c r="E86" s="203" t="s">
        <v>243</v>
      </c>
      <c r="F86" s="203" t="s">
        <v>244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P87</f>
        <v>0</v>
      </c>
      <c r="Q86" s="197"/>
      <c r="R86" s="198">
        <f>R87</f>
        <v>0</v>
      </c>
      <c r="S86" s="197"/>
      <c r="T86" s="199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141</v>
      </c>
      <c r="AT86" s="201" t="s">
        <v>73</v>
      </c>
      <c r="AU86" s="201" t="s">
        <v>79</v>
      </c>
      <c r="AY86" s="200" t="s">
        <v>115</v>
      </c>
      <c r="BK86" s="202">
        <f>BK87</f>
        <v>0</v>
      </c>
    </row>
    <row r="87" spans="1:65" s="2" customFormat="1" ht="16.5" customHeight="1">
      <c r="A87" s="38"/>
      <c r="B87" s="39"/>
      <c r="C87" s="205" t="s">
        <v>83</v>
      </c>
      <c r="D87" s="205" t="s">
        <v>117</v>
      </c>
      <c r="E87" s="206" t="s">
        <v>245</v>
      </c>
      <c r="F87" s="207" t="s">
        <v>246</v>
      </c>
      <c r="G87" s="208" t="s">
        <v>242</v>
      </c>
      <c r="H87" s="209">
        <v>4</v>
      </c>
      <c r="I87" s="210"/>
      <c r="J87" s="211">
        <f>ROUND(I87*H87,2)</f>
        <v>0</v>
      </c>
      <c r="K87" s="207" t="s">
        <v>19</v>
      </c>
      <c r="L87" s="44"/>
      <c r="M87" s="265" t="s">
        <v>19</v>
      </c>
      <c r="N87" s="266" t="s">
        <v>47</v>
      </c>
      <c r="O87" s="267"/>
      <c r="P87" s="268">
        <f>O87*H87</f>
        <v>0</v>
      </c>
      <c r="Q87" s="268">
        <v>0</v>
      </c>
      <c r="R87" s="268">
        <f>Q87*H87</f>
        <v>0</v>
      </c>
      <c r="S87" s="268">
        <v>0</v>
      </c>
      <c r="T87" s="269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16" t="s">
        <v>122</v>
      </c>
      <c r="AT87" s="216" t="s">
        <v>117</v>
      </c>
      <c r="AU87" s="216" t="s">
        <v>83</v>
      </c>
      <c r="AY87" s="17" t="s">
        <v>115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7" t="s">
        <v>122</v>
      </c>
      <c r="BK87" s="217">
        <f>ROUND(I87*H87,2)</f>
        <v>0</v>
      </c>
      <c r="BL87" s="17" t="s">
        <v>122</v>
      </c>
      <c r="BM87" s="216" t="s">
        <v>122</v>
      </c>
    </row>
    <row r="88" spans="1:31" s="2" customFormat="1" ht="6.95" customHeight="1">
      <c r="A88" s="38"/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44"/>
      <c r="M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</sheetData>
  <sheetProtection password="94D0" sheet="1" objects="1" scenarios="1" formatColumns="0" formatRows="0" autoFilter="0"/>
  <autoFilter ref="C81:K8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Krejčí Jakub</dc:creator>
  <cp:keywords/>
  <dc:description/>
  <cp:lastModifiedBy>Krejčí Jakub</cp:lastModifiedBy>
  <dcterms:created xsi:type="dcterms:W3CDTF">2021-03-05T10:32:14Z</dcterms:created>
  <dcterms:modified xsi:type="dcterms:W3CDTF">2021-03-05T10:32:16Z</dcterms:modified>
  <cp:category/>
  <cp:version/>
  <cp:contentType/>
  <cp:contentStatus/>
</cp:coreProperties>
</file>