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0632" activeTab="1"/>
  </bookViews>
  <sheets>
    <sheet name="Rekapitulace stavby" sheetId="1" r:id="rId1"/>
    <sheet name="1 - Cesta do Suché" sheetId="2" r:id="rId2"/>
    <sheet name="VON - Vedlejší a ostatní ..." sheetId="3" r:id="rId3"/>
  </sheets>
  <definedNames>
    <definedName name="_xlnm._FilterDatabase" localSheetId="1" hidden="1">'1 - Cesta do Suché'!$C$84:$K$158</definedName>
    <definedName name="_xlnm._FilterDatabase" localSheetId="2" hidden="1">'VON - Vedlejší a ostatní ...'!$C$81:$K$87</definedName>
    <definedName name="_xlnm.Print_Area" localSheetId="1">'1 - Cesta do Suché'!$C$45:$J$66,'1 - Cesta do Suché'!$C$72:$K$158</definedName>
    <definedName name="_xlnm.Print_Area" localSheetId="0">'Rekapitulace stavby'!$D$4:$AO$36,'Rekapitulace stavby'!$C$42:$AQ$57</definedName>
    <definedName name="_xlnm.Print_Area" localSheetId="2">'VON - Vedlejší a ostatní ...'!$C$45:$J$63,'VON - Vedlejší a ostatní ...'!$C$69:$K$87</definedName>
    <definedName name="_xlnm.Print_Titles" localSheetId="0">'Rekapitulace stavby'!$52:$52</definedName>
    <definedName name="_xlnm.Print_Titles" localSheetId="1">'1 - Cesta do Suché'!$84:$84</definedName>
    <definedName name="_xlnm.Print_Titles" localSheetId="2">'VON - Vedlejší a ostatní ...'!$81:$81</definedName>
  </definedNames>
  <calcPr calcId="162913"/>
</workbook>
</file>

<file path=xl/sharedStrings.xml><?xml version="1.0" encoding="utf-8"?>
<sst xmlns="http://schemas.openxmlformats.org/spreadsheetml/2006/main" count="1167" uniqueCount="251">
  <si>
    <t>Export Komplet</t>
  </si>
  <si>
    <t>VZ</t>
  </si>
  <si>
    <t>2.0</t>
  </si>
  <si>
    <t>ZAMOK</t>
  </si>
  <si>
    <t>False</t>
  </si>
  <si>
    <t>{9a1af169-65e2-441d-8ccf-24305e62bad6}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</si>
  <si>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</si>
  <si>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</si>
  <si>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</si>
  <si>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</si>
  <si>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</si>
  <si>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</si>
  <si>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</si>
  <si>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</si>
  <si>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A701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</si>
  <si>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</si>
  <si>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</si>
  <si>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Cesta do Suché - I. etapa, oprava</t>
  </si>
  <si>
    <t>KSO:</t>
  </si>
  <si>
    <t/>
  </si>
  <si>
    <t>CC-CZ:</t>
  </si>
  <si>
    <t>Místo:</t>
  </si>
  <si>
    <t>jezero Milada</t>
  </si>
  <si>
    <t>Datum:</t>
  </si>
  <si>
    <t>25. 2. 2021</t>
  </si>
  <si>
    <t>Zadavatel:</t>
  </si>
  <si>
    <t>IČ:</t>
  </si>
  <si>
    <t>00007536</t>
  </si>
  <si>
    <t xml:space="preserve">Palivový podnik Ústí, s. p. </t>
  </si>
  <si>
    <t>DIČ:</t>
  </si>
  <si>
    <t>CZ0007536</t>
  </si>
  <si>
    <t>Uchazeč:</t>
  </si>
  <si>
    <t>Vyplň údaj</t>
  </si>
  <si>
    <t>Projektant:</t>
  </si>
  <si>
    <t>B-PROJEKTY Teplice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</si>
  <si>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</si>
  <si>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</si>
  <si>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</si>
  <si>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</si>
  <si>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</si>
  <si>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</si>
  <si>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</si>
  <si>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</si>
  <si>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</si>
  <si>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</si>
  <si>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</si>
  <si>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</si>
  <si>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</si>
  <si>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</si>
  <si>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</si>
  <si>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</si>
  <si>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</si>
  <si>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</si>
  <si>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</si>
  <si>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</si>
  <si>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</si>
  <si>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</si>
  <si>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</si>
  <si>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</si>
  <si>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</si>
  <si>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</si>
  <si>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</si>
  <si>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</si>
  <si>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</si>
  <si>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</si>
  <si>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</si>
  <si>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</si>
  <si>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</si>
  <si>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</si>
  <si>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</si>
  <si>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</si>
  <si>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</si>
  <si>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</si>
  <si>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</si>
  <si>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</si>
  <si>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</si>
  <si>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</si>
  <si>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</si>
  <si>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</si>
  <si>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</si>
  <si>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Cesta do Suché</t>
  </si>
  <si>
    <t>STA</t>
  </si>
  <si>
    <t>{05c55a12-0b4d-449e-a2f5-de03a3b161fc}</t>
  </si>
  <si>
    <t>2</t>
  </si>
  <si>
    <t>VON</t>
  </si>
  <si>
    <t>Vedlejší a ostatní ...</t>
  </si>
  <si>
    <t>{e87c80d3-1311-4060-879c-6c98c98cbd9b}</t>
  </si>
  <si>
    <t>KRYCÍ LIST SOUPISU PRACÍ</t>
  </si>
  <si>
    <t>Objekt:</t>
  </si>
  <si>
    <t>1 - Cesta do Suché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</si>
  <si>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</si>
  <si>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</si>
  <si>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</si>
  <si>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</si>
  <si>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</si>
  <si>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</si>
  <si>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</si>
  <si>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</si>
  <si>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</si>
  <si>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</si>
  <si>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</si>
  <si>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</si>
  <si>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</si>
  <si>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</si>
  <si>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</si>
  <si>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</si>
  <si>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</si>
  <si>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</si>
  <si>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</si>
  <si>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</si>
  <si>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</si>
  <si>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</si>
  <si>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</si>
  <si>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</si>
  <si>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</si>
  <si>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</si>
  <si>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</si>
  <si>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</si>
  <si>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</si>
  <si>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</si>
  <si>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m2</t>
  </si>
  <si>
    <t>CS ÚRS 2020 01</t>
  </si>
  <si>
    <t>4</t>
  </si>
  <si>
    <t>122252515</t>
  </si>
  <si>
    <t>Odkopávky a prokopávky zapažené pro silnice a dálnice strojně v hornině třídy těžitelnosti I přes 500 do 1 000 m3</t>
  </si>
  <si>
    <t>m3</t>
  </si>
  <si>
    <t>VV</t>
  </si>
  <si>
    <t>odkopávky</t>
  </si>
  <si>
    <t>612,9</t>
  </si>
  <si>
    <t>odkopávky pro aktivní zónu</t>
  </si>
  <si>
    <t>1000,0</t>
  </si>
  <si>
    <t>Součet</t>
  </si>
  <si>
    <t>3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</si>
  <si>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</si>
  <si>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</si>
  <si>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6</t>
  </si>
  <si>
    <t>přebytek výkopu na skládku Modlany</t>
  </si>
  <si>
    <t>612,9+1000,0-108,6-1471,4*0,2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</si>
  <si>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</si>
  <si>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</si>
  <si>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8</t>
  </si>
  <si>
    <t>5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</si>
  <si>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</si>
  <si>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</si>
  <si>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10</t>
  </si>
  <si>
    <t>ŠD do aktivní zóny</t>
  </si>
  <si>
    <t>2000,0*0,5</t>
  </si>
  <si>
    <t>M</t>
  </si>
  <si>
    <t>58344197</t>
  </si>
  <si>
    <t>štěrkodrť frakce 0/63</t>
  </si>
  <si>
    <t>t</t>
  </si>
  <si>
    <t>12</t>
  </si>
  <si>
    <t>1000*1,8 "Přepočtené koeficientem množství</t>
  </si>
  <si>
    <t>7</t>
  </si>
  <si>
    <t>171201221</t>
  </si>
  <si>
    <t>Poplatek za uložení stavebního odpadu na skládce (skládkovné) zeminy a kamení zatříděného do Katalogu odpadů pod kódem 17 05 04</t>
  </si>
  <si>
    <t>14</t>
  </si>
  <si>
    <t>P</t>
  </si>
  <si>
    <t>Poznámka k položce:
Poznámka k položce: přebytek výkopu - skládka Modlany</t>
  </si>
  <si>
    <t>1210*1,7 "Přepočtené koeficientem množství</t>
  </si>
  <si>
    <t>181152302</t>
  </si>
  <si>
    <t>Úprava pláně na stavbách silnic a dálnic strojně v zářezech mimo skalních se zhutněním</t>
  </si>
  <si>
    <t>16</t>
  </si>
  <si>
    <t>9</t>
  </si>
  <si>
    <t>182151111</t>
  </si>
  <si>
    <t>Svahování trvalých svahů do projektovaných profilů strojně s potřebným přemístěním výkopku při svahování v zářezech v hornině třídy těžitelnosti I, skupiny 1 až 3</t>
  </si>
  <si>
    <t>18</t>
  </si>
  <si>
    <t>182251101</t>
  </si>
  <si>
    <t>Svahování trvalých svahů do projektovaných profilů strojně s potřebným přemístěním výkopku při svahování násypů v jakékoliv hornině</t>
  </si>
  <si>
    <t>20</t>
  </si>
  <si>
    <t>Komunikace pozemní</t>
  </si>
  <si>
    <t>11</t>
  </si>
  <si>
    <t>564851111</t>
  </si>
  <si>
    <t>Podklad ze štěrkodrti ŠD s rozprostřením a zhutněním, po zhutnění tl. 150 mm</t>
  </si>
  <si>
    <t>22</t>
  </si>
  <si>
    <t>komunikace - živičný povrch</t>
  </si>
  <si>
    <t>4560,0+4200,0</t>
  </si>
  <si>
    <t>565155121</t>
  </si>
  <si>
    <t>Asfaltový beton vrstva podkladní ACP 16 (obalované kamenivo střednězrnné - OKS) s rozprostřením a zhutněním v pruhu šířky přes 3 m, po zhutnění tl. 70 mm</t>
  </si>
  <si>
    <t>24</t>
  </si>
  <si>
    <t>4000,0</t>
  </si>
  <si>
    <t>13</t>
  </si>
  <si>
    <t>569903311</t>
  </si>
  <si>
    <t>Zřízení zemních krajnic z hornin jakékoliv třídy se zhutněním</t>
  </si>
  <si>
    <t>26</t>
  </si>
  <si>
    <t>0,2m3/m - materiál z odkopávek</t>
  </si>
  <si>
    <t>1471,4*0,2</t>
  </si>
  <si>
    <t>573111112</t>
  </si>
  <si>
    <t>Postřik infiltrační PI z asfaltu silničního s posypem kamenivem, v množství 1,00 kg/m2</t>
  </si>
  <si>
    <t>28</t>
  </si>
  <si>
    <t>573231109</t>
  </si>
  <si>
    <t>Postřik spojovací PS bez posypu kamenivem ze silniční emulze, v množství 0,60 kg/m2</t>
  </si>
  <si>
    <t>30</t>
  </si>
  <si>
    <t>577134121</t>
  </si>
  <si>
    <t>Asfaltový beton vrstva obrusná ACO 11 (ABS) s rozprostřením a se zhutněním z nemodifikovaného asfaltu v pruhu šířky přes 3 m tř. I, po zhutnění tl. 40 mm</t>
  </si>
  <si>
    <t>32</t>
  </si>
  <si>
    <t>Ostatní konstrukce a práce, bourání</t>
  </si>
  <si>
    <t>17</t>
  </si>
  <si>
    <t>914111111</t>
  </si>
  <si>
    <t>Montáž svislé dopravní značky základní velikosti do 1 m2 objímkami na sloupky nebo konzoly</t>
  </si>
  <si>
    <t>kus</t>
  </si>
  <si>
    <t>34</t>
  </si>
  <si>
    <t>40445608</t>
  </si>
  <si>
    <t>značky upravující přednost P1, P4 700mm</t>
  </si>
  <si>
    <t>36</t>
  </si>
  <si>
    <t>19</t>
  </si>
  <si>
    <t>914511111</t>
  </si>
  <si>
    <t>Montáž sloupku dopravních značek délky do 3,5 m do betonového základu</t>
  </si>
  <si>
    <t>38</t>
  </si>
  <si>
    <t>zpětná montáž stávající DZ</t>
  </si>
  <si>
    <t>nová DZ</t>
  </si>
  <si>
    <t>40445225</t>
  </si>
  <si>
    <t>sloupek pro dopravní značku Zn D 60mm v 3,5m</t>
  </si>
  <si>
    <t>40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</si>
  <si>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</si>
  <si>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</si>
  <si>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42</t>
  </si>
  <si>
    <t>997</t>
  </si>
  <si>
    <t>Přesun sutě</t>
  </si>
  <si>
    <t>997221561</t>
  </si>
  <si>
    <t>Vodorovná doprava suti bez naložení, ale se složením a s hrubým urovnáním z kusových materiálů, na vzdálenost do 1 km</t>
  </si>
  <si>
    <t>44</t>
  </si>
  <si>
    <t>23</t>
  </si>
  <si>
    <t>997221569</t>
  </si>
  <si>
    <t>Vodorovná doprava suti bez naložení, ale se složením a s hrubým urovnáním Příplatek k ceně za každý další i započatý 1 km přes 1 km</t>
  </si>
  <si>
    <t>46</t>
  </si>
  <si>
    <t>136,4*3 "Přepočtené koeficientem množství</t>
  </si>
  <si>
    <t>997221645R</t>
  </si>
  <si>
    <t>Poplatek za uložení stavebního odpadu na skládce (skládkovné) asfaltového bez obsahu dehtu zatříděného do Katalogu odpadů pod kódem 17 03 02</t>
  </si>
  <si>
    <t>48</t>
  </si>
  <si>
    <t>Poznámka k položce:
Poznámka k položce: předpoklad skládka Modlany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</si>
  <si>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</si>
  <si>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</si>
  <si>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</si>
  <si>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</si>
  <si>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</si>
  <si>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50</t>
  </si>
  <si>
    <t>VON - Vedlejší a ostatní ...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</si>
  <si>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</si>
  <si>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</si>
  <si>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</si>
  <si>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</si>
  <si>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</si>
  <si>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</si>
  <si>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</si>
  <si>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</si>
  <si>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>kpl</t>
  </si>
  <si>
    <t>VRN4</t>
  </si>
  <si>
    <t>Inženýrská činnost</t>
  </si>
  <si>
    <t>043154000</t>
  </si>
  <si>
    <t>Zkoušky hutnicí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</si>
</sst>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2"/>
      <c r="AQ5" s="22"/>
      <c r="AR5" s="20"/>
      <c r="BE5" s="239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2"/>
      <c r="AQ6" s="22"/>
      <c r="AR6" s="20"/>
      <c r="BE6" s="24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240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240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0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240"/>
      <c r="BS13" s="17" t="s">
        <v>6</v>
      </c>
    </row>
    <row r="14" spans="2:71" ht="13.2">
      <c r="B14" s="21"/>
      <c r="C14" s="22"/>
      <c r="D14" s="22"/>
      <c r="E14" s="245" t="s">
        <v>32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240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0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0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240"/>
      <c r="BS17" s="17" t="s">
        <v>35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0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0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240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0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0"/>
    </row>
    <row r="23" spans="2:57" s="1" customFormat="1" ht="47.25" customHeight="1">
      <c r="B23" s="21"/>
      <c r="C23" s="22"/>
      <c r="D23" s="22"/>
      <c r="E23" s="247" t="s">
        <v>39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2"/>
      <c r="AP23" s="22"/>
      <c r="AQ23" s="22"/>
      <c r="AR23" s="20"/>
      <c r="BE23" s="24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0"/>
    </row>
    <row r="26" spans="1:57" s="2" customFormat="1" ht="25.95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48">
        <f>ROUND(AG54,2)</f>
        <v>0</v>
      </c>
      <c r="AL26" s="249"/>
      <c r="AM26" s="249"/>
      <c r="AN26" s="249"/>
      <c r="AO26" s="249"/>
      <c r="AP26" s="36"/>
      <c r="AQ26" s="36"/>
      <c r="AR26" s="39"/>
      <c r="BE26" s="24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0" t="s">
        <v>41</v>
      </c>
      <c r="M28" s="250"/>
      <c r="N28" s="250"/>
      <c r="O28" s="250"/>
      <c r="P28" s="250"/>
      <c r="Q28" s="36"/>
      <c r="R28" s="36"/>
      <c r="S28" s="36"/>
      <c r="T28" s="36"/>
      <c r="U28" s="36"/>
      <c r="V28" s="36"/>
      <c r="W28" s="250" t="s">
        <v>42</v>
      </c>
      <c r="X28" s="250"/>
      <c r="Y28" s="250"/>
      <c r="Z28" s="250"/>
      <c r="AA28" s="250"/>
      <c r="AB28" s="250"/>
      <c r="AC28" s="250"/>
      <c r="AD28" s="250"/>
      <c r="AE28" s="250"/>
      <c r="AF28" s="36"/>
      <c r="AG28" s="36"/>
      <c r="AH28" s="36"/>
      <c r="AI28" s="36"/>
      <c r="AJ28" s="36"/>
      <c r="AK28" s="250" t="s">
        <v>43</v>
      </c>
      <c r="AL28" s="250"/>
      <c r="AM28" s="250"/>
      <c r="AN28" s="250"/>
      <c r="AO28" s="250"/>
      <c r="AP28" s="36"/>
      <c r="AQ28" s="36"/>
      <c r="AR28" s="39"/>
      <c r="BE28" s="240"/>
    </row>
    <row r="29" spans="2:57" s="3" customFormat="1" ht="14.4" customHeight="1" hidden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53">
        <v>0.21</v>
      </c>
      <c r="M29" s="252"/>
      <c r="N29" s="252"/>
      <c r="O29" s="252"/>
      <c r="P29" s="252"/>
      <c r="Q29" s="41"/>
      <c r="R29" s="41"/>
      <c r="S29" s="41"/>
      <c r="T29" s="41"/>
      <c r="U29" s="41"/>
      <c r="V29" s="41"/>
      <c r="W29" s="251">
        <f>ROUND(AZ54,2)</f>
        <v>0</v>
      </c>
      <c r="X29" s="252"/>
      <c r="Y29" s="252"/>
      <c r="Z29" s="252"/>
      <c r="AA29" s="252"/>
      <c r="AB29" s="252"/>
      <c r="AC29" s="252"/>
      <c r="AD29" s="252"/>
      <c r="AE29" s="252"/>
      <c r="AF29" s="41"/>
      <c r="AG29" s="41"/>
      <c r="AH29" s="41"/>
      <c r="AI29" s="41"/>
      <c r="AJ29" s="41"/>
      <c r="AK29" s="251">
        <f>ROUND(AV54,2)</f>
        <v>0</v>
      </c>
      <c r="AL29" s="252"/>
      <c r="AM29" s="252"/>
      <c r="AN29" s="252"/>
      <c r="AO29" s="252"/>
      <c r="AP29" s="41"/>
      <c r="AQ29" s="41"/>
      <c r="AR29" s="42"/>
      <c r="BE29" s="241"/>
    </row>
    <row r="30" spans="2:57" s="3" customFormat="1" ht="14.4" customHeight="1" hidden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53">
        <v>0.15</v>
      </c>
      <c r="M30" s="252"/>
      <c r="N30" s="252"/>
      <c r="O30" s="252"/>
      <c r="P30" s="252"/>
      <c r="Q30" s="41"/>
      <c r="R30" s="41"/>
      <c r="S30" s="41"/>
      <c r="T30" s="41"/>
      <c r="U30" s="41"/>
      <c r="V30" s="41"/>
      <c r="W30" s="251">
        <f>ROUND(BA54,2)</f>
        <v>0</v>
      </c>
      <c r="X30" s="252"/>
      <c r="Y30" s="252"/>
      <c r="Z30" s="252"/>
      <c r="AA30" s="252"/>
      <c r="AB30" s="252"/>
      <c r="AC30" s="252"/>
      <c r="AD30" s="252"/>
      <c r="AE30" s="252"/>
      <c r="AF30" s="41"/>
      <c r="AG30" s="41"/>
      <c r="AH30" s="41"/>
      <c r="AI30" s="41"/>
      <c r="AJ30" s="41"/>
      <c r="AK30" s="251">
        <f>ROUND(AW54,2)</f>
        <v>0</v>
      </c>
      <c r="AL30" s="252"/>
      <c r="AM30" s="252"/>
      <c r="AN30" s="252"/>
      <c r="AO30" s="252"/>
      <c r="AP30" s="41"/>
      <c r="AQ30" s="41"/>
      <c r="AR30" s="42"/>
      <c r="BE30" s="241"/>
    </row>
    <row r="31" spans="2:57" s="3" customFormat="1" ht="14.4" customHeight="1">
      <c r="B31" s="40"/>
      <c r="C31" s="41"/>
      <c r="D31" s="43" t="s">
        <v>44</v>
      </c>
      <c r="E31" s="41"/>
      <c r="F31" s="29" t="s">
        <v>47</v>
      </c>
      <c r="G31" s="41"/>
      <c r="H31" s="41"/>
      <c r="I31" s="41"/>
      <c r="J31" s="41"/>
      <c r="K31" s="41"/>
      <c r="L31" s="253">
        <v>0.21</v>
      </c>
      <c r="M31" s="252"/>
      <c r="N31" s="252"/>
      <c r="O31" s="252"/>
      <c r="P31" s="252"/>
      <c r="Q31" s="41"/>
      <c r="R31" s="41"/>
      <c r="S31" s="41"/>
      <c r="T31" s="41"/>
      <c r="U31" s="41"/>
      <c r="V31" s="41"/>
      <c r="W31" s="251">
        <f>ROUND(BB54,2)</f>
        <v>0</v>
      </c>
      <c r="X31" s="252"/>
      <c r="Y31" s="252"/>
      <c r="Z31" s="252"/>
      <c r="AA31" s="252"/>
      <c r="AB31" s="252"/>
      <c r="AC31" s="252"/>
      <c r="AD31" s="252"/>
      <c r="AE31" s="252"/>
      <c r="AF31" s="41"/>
      <c r="AG31" s="41"/>
      <c r="AH31" s="41"/>
      <c r="AI31" s="41"/>
      <c r="AJ31" s="41"/>
      <c r="AK31" s="251">
        <v>0</v>
      </c>
      <c r="AL31" s="252"/>
      <c r="AM31" s="252"/>
      <c r="AN31" s="252"/>
      <c r="AO31" s="252"/>
      <c r="AP31" s="41"/>
      <c r="AQ31" s="41"/>
      <c r="AR31" s="42"/>
      <c r="BE31" s="241"/>
    </row>
    <row r="32" spans="2:57" s="3" customFormat="1" ht="14.4" customHeight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53">
        <v>0.15</v>
      </c>
      <c r="M32" s="252"/>
      <c r="N32" s="252"/>
      <c r="O32" s="252"/>
      <c r="P32" s="252"/>
      <c r="Q32" s="41"/>
      <c r="R32" s="41"/>
      <c r="S32" s="41"/>
      <c r="T32" s="41"/>
      <c r="U32" s="41"/>
      <c r="V32" s="41"/>
      <c r="W32" s="251">
        <f>ROUND(BC54,2)</f>
        <v>0</v>
      </c>
      <c r="X32" s="252"/>
      <c r="Y32" s="252"/>
      <c r="Z32" s="252"/>
      <c r="AA32" s="252"/>
      <c r="AB32" s="252"/>
      <c r="AC32" s="252"/>
      <c r="AD32" s="252"/>
      <c r="AE32" s="252"/>
      <c r="AF32" s="41"/>
      <c r="AG32" s="41"/>
      <c r="AH32" s="41"/>
      <c r="AI32" s="41"/>
      <c r="AJ32" s="41"/>
      <c r="AK32" s="251">
        <v>0</v>
      </c>
      <c r="AL32" s="252"/>
      <c r="AM32" s="252"/>
      <c r="AN32" s="252"/>
      <c r="AO32" s="252"/>
      <c r="AP32" s="41"/>
      <c r="AQ32" s="41"/>
      <c r="AR32" s="42"/>
      <c r="BE32" s="241"/>
    </row>
    <row r="33" spans="2:44" s="3" customFormat="1" ht="14.4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53">
        <v>0</v>
      </c>
      <c r="M33" s="252"/>
      <c r="N33" s="252"/>
      <c r="O33" s="252"/>
      <c r="P33" s="252"/>
      <c r="Q33" s="41"/>
      <c r="R33" s="41"/>
      <c r="S33" s="41"/>
      <c r="T33" s="41"/>
      <c r="U33" s="41"/>
      <c r="V33" s="41"/>
      <c r="W33" s="251">
        <f>ROUND(BD54,2)</f>
        <v>0</v>
      </c>
      <c r="X33" s="252"/>
      <c r="Y33" s="252"/>
      <c r="Z33" s="252"/>
      <c r="AA33" s="252"/>
      <c r="AB33" s="252"/>
      <c r="AC33" s="252"/>
      <c r="AD33" s="252"/>
      <c r="AE33" s="252"/>
      <c r="AF33" s="41"/>
      <c r="AG33" s="41"/>
      <c r="AH33" s="41"/>
      <c r="AI33" s="41"/>
      <c r="AJ33" s="41"/>
      <c r="AK33" s="251">
        <v>0</v>
      </c>
      <c r="AL33" s="252"/>
      <c r="AM33" s="252"/>
      <c r="AN33" s="252"/>
      <c r="AO33" s="252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54" t="s">
        <v>52</v>
      </c>
      <c r="Y35" s="255"/>
      <c r="Z35" s="255"/>
      <c r="AA35" s="255"/>
      <c r="AB35" s="255"/>
      <c r="AC35" s="46"/>
      <c r="AD35" s="46"/>
      <c r="AE35" s="46"/>
      <c r="AF35" s="46"/>
      <c r="AG35" s="46"/>
      <c r="AH35" s="46"/>
      <c r="AI35" s="46"/>
      <c r="AJ35" s="46"/>
      <c r="AK35" s="256">
        <f>SUM(AK26:AK33)</f>
        <v>0</v>
      </c>
      <c r="AL35" s="255"/>
      <c r="AM35" s="255"/>
      <c r="AN35" s="255"/>
      <c r="AO35" s="257"/>
      <c r="AP35" s="44"/>
      <c r="AQ35" s="44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" customHeight="1">
      <c r="A42" s="34"/>
      <c r="B42" s="35"/>
      <c r="C42" s="23" t="s">
        <v>53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A701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58" t="str">
        <f>K6</f>
        <v>Cesta do Suché - I. etapa, oprava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57"/>
      <c r="AQ45" s="57"/>
      <c r="AR45" s="58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>jezero Milada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0" t="str">
        <f>IF(AN8="","",AN8)</f>
        <v>25. 2. 2021</v>
      </c>
      <c r="AN47" s="260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1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3" t="str">
        <f>IF(E11="","",E11)</f>
        <v xml:space="preserve">Palivový podnik Ústí, s. p.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261" t="str">
        <f>IF(E17="","",E17)</f>
        <v>B-PROJEKTY Teplice s.r.o.</v>
      </c>
      <c r="AN49" s="262"/>
      <c r="AO49" s="262"/>
      <c r="AP49" s="262"/>
      <c r="AQ49" s="36"/>
      <c r="AR49" s="39"/>
      <c r="AS49" s="263" t="s">
        <v>54</v>
      </c>
      <c r="AT49" s="26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57" s="2" customFormat="1" ht="15.15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3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36</v>
      </c>
      <c r="AJ50" s="36"/>
      <c r="AK50" s="36"/>
      <c r="AL50" s="36"/>
      <c r="AM50" s="261" t="str">
        <f>IF(E20="","",E20)</f>
        <v xml:space="preserve"> </v>
      </c>
      <c r="AN50" s="262"/>
      <c r="AO50" s="262"/>
      <c r="AP50" s="262"/>
      <c r="AQ50" s="36"/>
      <c r="AR50" s="39"/>
      <c r="AS50" s="265"/>
      <c r="AT50" s="26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7"/>
      <c r="AT51" s="26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57" s="2" customFormat="1" ht="29.25" customHeight="1">
      <c r="A52" s="34"/>
      <c r="B52" s="35"/>
      <c r="C52" s="269" t="s">
        <v>55</v>
      </c>
      <c r="D52" s="270"/>
      <c r="E52" s="270"/>
      <c r="F52" s="270"/>
      <c r="G52" s="270"/>
      <c r="H52" s="67"/>
      <c r="I52" s="271" t="s">
        <v>56</v>
      </c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2" t="s">
        <v>57</v>
      </c>
      <c r="AH52" s="270"/>
      <c r="AI52" s="270"/>
      <c r="AJ52" s="270"/>
      <c r="AK52" s="270"/>
      <c r="AL52" s="270"/>
      <c r="AM52" s="270"/>
      <c r="AN52" s="271" t="s">
        <v>58</v>
      </c>
      <c r="AO52" s="270"/>
      <c r="AP52" s="270"/>
      <c r="AQ52" s="68" t="s">
        <v>59</v>
      </c>
      <c r="AR52" s="39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2:90" s="6" customFormat="1" ht="32.4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76">
        <f>ROUND(SUM(AG55:AG56),2)</f>
        <v>0</v>
      </c>
      <c r="AH54" s="276"/>
      <c r="AI54" s="276"/>
      <c r="AJ54" s="276"/>
      <c r="AK54" s="276"/>
      <c r="AL54" s="276"/>
      <c r="AM54" s="276"/>
      <c r="AN54" s="277">
        <f>SUM(AG54,AT54)</f>
        <v>0</v>
      </c>
      <c r="AO54" s="277"/>
      <c r="AP54" s="277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275" t="s">
        <v>79</v>
      </c>
      <c r="E55" s="275"/>
      <c r="F55" s="275"/>
      <c r="G55" s="275"/>
      <c r="H55" s="275"/>
      <c r="I55" s="90"/>
      <c r="J55" s="275" t="s">
        <v>80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3">
        <f>'1 - Cesta do Suché'!J30</f>
        <v>0</v>
      </c>
      <c r="AH55" s="274"/>
      <c r="AI55" s="274"/>
      <c r="AJ55" s="274"/>
      <c r="AK55" s="274"/>
      <c r="AL55" s="274"/>
      <c r="AM55" s="274"/>
      <c r="AN55" s="273">
        <f>SUM(AG55,AT55)</f>
        <v>0</v>
      </c>
      <c r="AO55" s="274"/>
      <c r="AP55" s="274"/>
      <c r="AQ55" s="91" t="s">
        <v>81</v>
      </c>
      <c r="AR55" s="92"/>
      <c r="AS55" s="93">
        <v>0</v>
      </c>
      <c r="AT55" s="94">
        <f>ROUND(SUM(AV55:AW55),2)</f>
        <v>0</v>
      </c>
      <c r="AU55" s="95">
        <f>'1 - Cesta do Suché'!P85</f>
        <v>0</v>
      </c>
      <c r="AV55" s="94">
        <f>'1 - Cesta do Suché'!J33</f>
        <v>0</v>
      </c>
      <c r="AW55" s="94">
        <f>'1 - Cesta do Suché'!J34</f>
        <v>0</v>
      </c>
      <c r="AX55" s="94">
        <f>'1 - Cesta do Suché'!J35</f>
        <v>0</v>
      </c>
      <c r="AY55" s="94">
        <f>'1 - Cesta do Suché'!J36</f>
        <v>0</v>
      </c>
      <c r="AZ55" s="94">
        <f>'1 - Cesta do Suché'!F33</f>
        <v>0</v>
      </c>
      <c r="BA55" s="94">
        <f>'1 - Cesta do Suché'!F34</f>
        <v>0</v>
      </c>
      <c r="BB55" s="94">
        <f>'1 - Cesta do Suché'!F35</f>
        <v>0</v>
      </c>
      <c r="BC55" s="94">
        <f>'1 - Cesta do Suché'!F36</f>
        <v>0</v>
      </c>
      <c r="BD55" s="96">
        <f>'1 - Cesta do Suché'!F37</f>
        <v>0</v>
      </c>
      <c r="BT55" s="97" t="s">
        <v>79</v>
      </c>
      <c r="BV55" s="97" t="s">
        <v>76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16.5" customHeight="1">
      <c r="A56" s="87" t="s">
        <v>78</v>
      </c>
      <c r="B56" s="88"/>
      <c r="C56" s="89"/>
      <c r="D56" s="275" t="s">
        <v>84</v>
      </c>
      <c r="E56" s="275"/>
      <c r="F56" s="275"/>
      <c r="G56" s="275"/>
      <c r="H56" s="275"/>
      <c r="I56" s="90"/>
      <c r="J56" s="275" t="s">
        <v>85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3">
        <f>'VON - Vedlejší a ostatní ...'!J30</f>
        <v>0</v>
      </c>
      <c r="AH56" s="274"/>
      <c r="AI56" s="274"/>
      <c r="AJ56" s="274"/>
      <c r="AK56" s="274"/>
      <c r="AL56" s="274"/>
      <c r="AM56" s="274"/>
      <c r="AN56" s="273">
        <f>SUM(AG56,AT56)</f>
        <v>0</v>
      </c>
      <c r="AO56" s="274"/>
      <c r="AP56" s="274"/>
      <c r="AQ56" s="91" t="s">
        <v>81</v>
      </c>
      <c r="AR56" s="92"/>
      <c r="AS56" s="98">
        <v>0</v>
      </c>
      <c r="AT56" s="99">
        <f>ROUND(SUM(AV56:AW56),2)</f>
        <v>0</v>
      </c>
      <c r="AU56" s="100">
        <f>'VON - Vedlejší a ostatní ...'!P82</f>
        <v>0</v>
      </c>
      <c r="AV56" s="99">
        <f>'VON - Vedlejší a ostatní ...'!J33</f>
        <v>0</v>
      </c>
      <c r="AW56" s="99">
        <f>'VON - Vedlejší a ostatní ...'!J34</f>
        <v>0</v>
      </c>
      <c r="AX56" s="99">
        <f>'VON - Vedlejší a ostatní ...'!J35</f>
        <v>0</v>
      </c>
      <c r="AY56" s="99">
        <f>'VON - Vedlejší a ostatní ...'!J36</f>
        <v>0</v>
      </c>
      <c r="AZ56" s="99">
        <f>'VON - Vedlejší a ostatní ...'!F33</f>
        <v>0</v>
      </c>
      <c r="BA56" s="99">
        <f>'VON - Vedlejší a ostatní ...'!F34</f>
        <v>0</v>
      </c>
      <c r="BB56" s="99">
        <f>'VON - Vedlejší a ostatní ...'!F35</f>
        <v>0</v>
      </c>
      <c r="BC56" s="99">
        <f>'VON - Vedlejší a ostatní ...'!F36</f>
        <v>0</v>
      </c>
      <c r="BD56" s="101">
        <f>'VON - Vedlejší a ostatní ...'!F37</f>
        <v>0</v>
      </c>
      <c r="BT56" s="97" t="s">
        <v>79</v>
      </c>
      <c r="BV56" s="97" t="s">
        <v>76</v>
      </c>
      <c r="BW56" s="97" t="s">
        <v>86</v>
      </c>
      <c r="BX56" s="97" t="s">
        <v>5</v>
      </c>
      <c r="CL56" s="97" t="s">
        <v>19</v>
      </c>
      <c r="CM56" s="97" t="s">
        <v>83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" customHeight="1">
      <c r="A58" s="34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oU8Pznw0CDKXj3lKsv0LSNYw2ZXJsOT0VzcWJzp4oK9F2XnOSa1hRKQgvcb2IChmoQJjxJlJylZUiHmLN8oM6A==" saltValue="A+hku8YjqrLY9/4F7qZUvVeZBWSqROkYc/Acteh0fIHkU/p/wpu7U//PsXtAgyZQ+Cgw7lcMxp51+12U2u+bf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Cesta do Suché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tabSelected="1" workbookViewId="0" topLeftCell="A9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82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83</v>
      </c>
    </row>
    <row r="4" spans="2:46" s="1" customFormat="1" ht="24.9" customHeight="1" hidden="1">
      <c r="B4" s="20"/>
      <c r="D4" s="104" t="s">
        <v>87</v>
      </c>
      <c r="L4" s="20"/>
      <c r="M4" s="105" t="s">
        <v>10</v>
      </c>
      <c r="AT4" s="17" t="s">
        <v>35</v>
      </c>
    </row>
    <row r="5" spans="2:12" s="1" customFormat="1" ht="6.9" customHeight="1" hidden="1">
      <c r="B5" s="20"/>
      <c r="L5" s="20"/>
    </row>
    <row r="6" spans="2:12" s="1" customFormat="1" ht="12" customHeight="1" hidden="1">
      <c r="B6" s="20"/>
      <c r="D6" s="106" t="s">
        <v>16</v>
      </c>
      <c r="L6" s="20"/>
    </row>
    <row r="7" spans="2:12" s="1" customFormat="1" ht="16.5" customHeight="1" hidden="1">
      <c r="B7" s="20"/>
      <c r="E7" s="279" t="str">
        <f>'Rekapitulace stavby'!K6</f>
        <v>Cesta do Suché - I. etapa, oprava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6" t="s">
        <v>88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89</v>
      </c>
      <c r="F9" s="282"/>
      <c r="G9" s="282"/>
      <c r="H9" s="282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6" t="s">
        <v>21</v>
      </c>
      <c r="E12" s="34"/>
      <c r="F12" s="108" t="s">
        <v>37</v>
      </c>
      <c r="G12" s="34"/>
      <c r="H12" s="34"/>
      <c r="I12" s="106" t="s">
        <v>23</v>
      </c>
      <c r="J12" s="109" t="str">
        <f>'Rekapitulace stavby'!AN8</f>
        <v>25. 2. 2021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tr">
        <f>IF('Rekapitulace stavby'!AN10="","",'Rekapitulace stavby'!AN10)</f>
        <v>00007536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8" t="str">
        <f>IF('Rekapitulace stavby'!E11="","",'Rekapitulace stavby'!E11)</f>
        <v xml:space="preserve">Palivový podnik Ústí, s. p. </v>
      </c>
      <c r="F15" s="34"/>
      <c r="G15" s="34"/>
      <c r="H15" s="34"/>
      <c r="I15" s="106" t="s">
        <v>29</v>
      </c>
      <c r="J15" s="108" t="str">
        <f>IF('Rekapitulace stavby'!AN11="","",'Rekapitulace stavby'!AN11)</f>
        <v>CZ0007536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tr">
        <f>IF('Rekapitulace stavby'!AN16="","",'Rekapitulace stavby'!AN16)</f>
        <v/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8" t="str">
        <f>IF('Rekapitulace stavby'!E17="","",'Rekapitulace stavby'!E17)</f>
        <v>B-PROJEKTY Teplice s.r.o.</v>
      </c>
      <c r="F21" s="34"/>
      <c r="G21" s="34"/>
      <c r="H21" s="34"/>
      <c r="I21" s="106" t="s">
        <v>29</v>
      </c>
      <c r="J21" s="108" t="str">
        <f>IF('Rekapitulace stavby'!AN17="","",'Rekapitulace stavby'!AN17)</f>
        <v/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26</v>
      </c>
      <c r="J23" s="108" t="str">
        <f>IF('Rekapitulace stavby'!AN19="","",'Rekapitulace stavby'!AN19)</f>
        <v/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8" t="str">
        <f>IF('Rekapitulace stavby'!E20="","",'Rekapitulace stavby'!E20)</f>
        <v xml:space="preserve"> </v>
      </c>
      <c r="F24" s="34"/>
      <c r="G24" s="34"/>
      <c r="H24" s="34"/>
      <c r="I24" s="106" t="s">
        <v>29</v>
      </c>
      <c r="J24" s="108" t="str">
        <f>IF('Rekapitulace stavby'!AN20="","",'Rekapitulace stavby'!AN20)</f>
        <v/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6" t="s">
        <v>38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0"/>
      <c r="B27" s="111"/>
      <c r="C27" s="110"/>
      <c r="D27" s="110"/>
      <c r="E27" s="285" t="s">
        <v>19</v>
      </c>
      <c r="F27" s="285"/>
      <c r="G27" s="285"/>
      <c r="H27" s="28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 hidden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4" t="s">
        <v>40</v>
      </c>
      <c r="E30" s="34"/>
      <c r="F30" s="34"/>
      <c r="G30" s="34"/>
      <c r="H30" s="34"/>
      <c r="I30" s="34"/>
      <c r="J30" s="115">
        <f>ROUND(J85,2)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 hidden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9"/>
      <c r="C32" s="34"/>
      <c r="D32" s="34"/>
      <c r="E32" s="34"/>
      <c r="F32" s="116" t="s">
        <v>42</v>
      </c>
      <c r="G32" s="34"/>
      <c r="H32" s="34"/>
      <c r="I32" s="116" t="s">
        <v>41</v>
      </c>
      <c r="J32" s="116" t="s">
        <v>43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7" t="s">
        <v>44</v>
      </c>
      <c r="E33" s="106" t="s">
        <v>45</v>
      </c>
      <c r="F33" s="118">
        <f>ROUND((SUM(BE85:BE158)),2)</f>
        <v>0</v>
      </c>
      <c r="G33" s="34"/>
      <c r="H33" s="34"/>
      <c r="I33" s="119">
        <v>0.21</v>
      </c>
      <c r="J33" s="118">
        <f>ROUND(((SUM(BE85:BE158))*I33),2)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6" t="s">
        <v>46</v>
      </c>
      <c r="F34" s="118">
        <f>ROUND((SUM(BF85:BF158)),2)</f>
        <v>0</v>
      </c>
      <c r="G34" s="34"/>
      <c r="H34" s="34"/>
      <c r="I34" s="119">
        <v>0.15</v>
      </c>
      <c r="J34" s="118">
        <f>ROUND(((SUM(BF85:BF158))*I34),2)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106" t="s">
        <v>44</v>
      </c>
      <c r="E35" s="106" t="s">
        <v>47</v>
      </c>
      <c r="F35" s="118">
        <f>ROUND((SUM(BG85:BG158)),2)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48</v>
      </c>
      <c r="F36" s="118">
        <f>ROUND((SUM(BH85:BH158)),2)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49</v>
      </c>
      <c r="F37" s="118">
        <f>ROUND((SUM(BI85:BI158)),2)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0.2" hidden="1"/>
    <row r="42" ht="10.2" hidden="1"/>
    <row r="43" ht="10.2" hidden="1"/>
    <row r="44" spans="1:31" s="2" customFormat="1" ht="6.9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90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Cesta do Suché - I. etapa, oprava</v>
      </c>
      <c r="F48" s="287"/>
      <c r="G48" s="287"/>
      <c r="H48" s="28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88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1 - Cesta do Suché</v>
      </c>
      <c r="F50" s="288"/>
      <c r="G50" s="288"/>
      <c r="H50" s="288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60" t="str">
        <f>IF(J12="","",J12)</f>
        <v>25. 2. 2021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 xml:space="preserve">Palivový podnik Ústí, s. p. </v>
      </c>
      <c r="G54" s="36"/>
      <c r="H54" s="36"/>
      <c r="I54" s="29" t="s">
        <v>33</v>
      </c>
      <c r="J54" s="32" t="str">
        <f>E21</f>
        <v>B-PROJEKTY Teplice s.r.o.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 xml:space="preserve"> 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4" t="s">
        <v>72</v>
      </c>
      <c r="D59" s="36"/>
      <c r="E59" s="36"/>
      <c r="F59" s="36"/>
      <c r="G59" s="36"/>
      <c r="H59" s="36"/>
      <c r="I59" s="36"/>
      <c r="J59" s="78">
        <f>J85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93</v>
      </c>
    </row>
    <row r="60" spans="2:12" s="9" customFormat="1" ht="24.9" customHeight="1">
      <c r="B60" s="135"/>
      <c r="C60" s="136"/>
      <c r="D60" s="137" t="s">
        <v>94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5" customHeight="1">
      <c r="B61" s="141"/>
      <c r="C61" s="142"/>
      <c r="D61" s="143" t="s">
        <v>95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5" customHeight="1">
      <c r="B62" s="141"/>
      <c r="C62" s="142"/>
      <c r="D62" s="143" t="s">
        <v>96</v>
      </c>
      <c r="E62" s="144"/>
      <c r="F62" s="144"/>
      <c r="G62" s="144"/>
      <c r="H62" s="144"/>
      <c r="I62" s="144"/>
      <c r="J62" s="145">
        <f>J114</f>
        <v>0</v>
      </c>
      <c r="K62" s="142"/>
      <c r="L62" s="146"/>
    </row>
    <row r="63" spans="2:12" s="10" customFormat="1" ht="19.95" customHeight="1">
      <c r="B63" s="141"/>
      <c r="C63" s="142"/>
      <c r="D63" s="143" t="s">
        <v>97</v>
      </c>
      <c r="E63" s="144"/>
      <c r="F63" s="144"/>
      <c r="G63" s="144"/>
      <c r="H63" s="144"/>
      <c r="I63" s="144"/>
      <c r="J63" s="145">
        <f>J139</f>
        <v>0</v>
      </c>
      <c r="K63" s="142"/>
      <c r="L63" s="146"/>
    </row>
    <row r="64" spans="2:12" s="10" customFormat="1" ht="19.95" customHeight="1">
      <c r="B64" s="141"/>
      <c r="C64" s="142"/>
      <c r="D64" s="143" t="s">
        <v>98</v>
      </c>
      <c r="E64" s="144"/>
      <c r="F64" s="144"/>
      <c r="G64" s="144"/>
      <c r="H64" s="144"/>
      <c r="I64" s="144"/>
      <c r="J64" s="145">
        <f>J150</f>
        <v>0</v>
      </c>
      <c r="K64" s="142"/>
      <c r="L64" s="146"/>
    </row>
    <row r="65" spans="2:12" s="10" customFormat="1" ht="19.95" customHeight="1">
      <c r="B65" s="141"/>
      <c r="C65" s="142"/>
      <c r="D65" s="143" t="s">
        <v>99</v>
      </c>
      <c r="E65" s="144"/>
      <c r="F65" s="144"/>
      <c r="G65" s="144"/>
      <c r="H65" s="144"/>
      <c r="I65" s="144"/>
      <c r="J65" s="145">
        <f>J157</f>
        <v>0</v>
      </c>
      <c r="K65" s="142"/>
      <c r="L65" s="146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100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86" t="str">
        <f>E7</f>
        <v>Cesta do Suché - I. etapa, oprava</v>
      </c>
      <c r="F75" s="287"/>
      <c r="G75" s="287"/>
      <c r="H75" s="287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88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58" t="str">
        <f>E9</f>
        <v>1 - Cesta do Suché</v>
      </c>
      <c r="F77" s="288"/>
      <c r="G77" s="288"/>
      <c r="H77" s="288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 xml:space="preserve"> </v>
      </c>
      <c r="G79" s="36"/>
      <c r="H79" s="36"/>
      <c r="I79" s="29" t="s">
        <v>23</v>
      </c>
      <c r="J79" s="60" t="str">
        <f>IF(J12="","",J12)</f>
        <v>25. 2. 2021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5.65" customHeight="1">
      <c r="A81" s="34"/>
      <c r="B81" s="35"/>
      <c r="C81" s="29" t="s">
        <v>25</v>
      </c>
      <c r="D81" s="36"/>
      <c r="E81" s="36"/>
      <c r="F81" s="27" t="str">
        <f>E15</f>
        <v xml:space="preserve">Palivový podnik Ústí, s. p. </v>
      </c>
      <c r="G81" s="36"/>
      <c r="H81" s="36"/>
      <c r="I81" s="29" t="s">
        <v>33</v>
      </c>
      <c r="J81" s="32" t="str">
        <f>E21</f>
        <v>B-PROJEKTY Teplice s.r.o.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31</v>
      </c>
      <c r="D82" s="36"/>
      <c r="E82" s="36"/>
      <c r="F82" s="27" t="str">
        <f>IF(E18="","",E18)</f>
        <v>Vyplň údaj</v>
      </c>
      <c r="G82" s="36"/>
      <c r="H82" s="36"/>
      <c r="I82" s="29" t="s">
        <v>36</v>
      </c>
      <c r="J82" s="32" t="str">
        <f>E24</f>
        <v xml:space="preserve"> </v>
      </c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7"/>
      <c r="B84" s="148"/>
      <c r="C84" s="149" t="s">
        <v>101</v>
      </c>
      <c r="D84" s="150" t="s">
        <v>59</v>
      </c>
      <c r="E84" s="150" t="s">
        <v>55</v>
      </c>
      <c r="F84" s="150" t="s">
        <v>56</v>
      </c>
      <c r="G84" s="150" t="s">
        <v>102</v>
      </c>
      <c r="H84" s="150" t="s">
        <v>103</v>
      </c>
      <c r="I84" s="150" t="s">
        <v>104</v>
      </c>
      <c r="J84" s="150" t="s">
        <v>92</v>
      </c>
      <c r="K84" s="151" t="s">
        <v>105</v>
      </c>
      <c r="L84" s="152"/>
      <c r="M84" s="69" t="s">
        <v>19</v>
      </c>
      <c r="N84" s="70" t="s">
        <v>44</v>
      </c>
      <c r="O84" s="70" t="s">
        <v>106</v>
      </c>
      <c r="P84" s="70" t="s">
        <v>107</v>
      </c>
      <c r="Q84" s="70" t="s">
        <v>108</v>
      </c>
      <c r="R84" s="70" t="s">
        <v>109</v>
      </c>
      <c r="S84" s="70" t="s">
        <v>110</v>
      </c>
      <c r="T84" s="71" t="s">
        <v>111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8" customHeight="1">
      <c r="A85" s="34"/>
      <c r="B85" s="35"/>
      <c r="C85" s="76" t="s">
        <v>112</v>
      </c>
      <c r="D85" s="36"/>
      <c r="E85" s="36"/>
      <c r="F85" s="36"/>
      <c r="G85" s="36"/>
      <c r="H85" s="36"/>
      <c r="I85" s="36"/>
      <c r="J85" s="153">
        <f>BK85</f>
        <v>0</v>
      </c>
      <c r="K85" s="36"/>
      <c r="L85" s="39"/>
      <c r="M85" s="72"/>
      <c r="N85" s="154"/>
      <c r="O85" s="73"/>
      <c r="P85" s="155">
        <f>P86</f>
        <v>0</v>
      </c>
      <c r="Q85" s="73"/>
      <c r="R85" s="155">
        <f>R86</f>
        <v>0</v>
      </c>
      <c r="S85" s="73"/>
      <c r="T85" s="156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73</v>
      </c>
      <c r="AU85" s="17" t="s">
        <v>93</v>
      </c>
      <c r="BK85" s="157">
        <f>BK86</f>
        <v>0</v>
      </c>
    </row>
    <row r="86" spans="2:63" s="12" customFormat="1" ht="25.95" customHeight="1">
      <c r="B86" s="158"/>
      <c r="C86" s="159"/>
      <c r="D86" s="160" t="s">
        <v>73</v>
      </c>
      <c r="E86" s="161" t="s">
        <v>113</v>
      </c>
      <c r="F86" s="161" t="s">
        <v>114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P87+P114+P139+P150+P157</f>
        <v>0</v>
      </c>
      <c r="Q86" s="166"/>
      <c r="R86" s="167">
        <f>R87+R114+R139+R150+R157</f>
        <v>0</v>
      </c>
      <c r="S86" s="166"/>
      <c r="T86" s="168">
        <f>T87+T114+T139+T150+T157</f>
        <v>0</v>
      </c>
      <c r="AR86" s="169" t="s">
        <v>79</v>
      </c>
      <c r="AT86" s="170" t="s">
        <v>73</v>
      </c>
      <c r="AU86" s="170" t="s">
        <v>74</v>
      </c>
      <c r="AY86" s="169" t="s">
        <v>115</v>
      </c>
      <c r="BK86" s="171">
        <f>BK87+BK114+BK139+BK150+BK157</f>
        <v>0</v>
      </c>
    </row>
    <row r="87" spans="2:63" s="12" customFormat="1" ht="22.8" customHeight="1">
      <c r="B87" s="158"/>
      <c r="C87" s="159"/>
      <c r="D87" s="160" t="s">
        <v>73</v>
      </c>
      <c r="E87" s="172" t="s">
        <v>79</v>
      </c>
      <c r="F87" s="172" t="s">
        <v>116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SUM(P88:P113)</f>
        <v>0</v>
      </c>
      <c r="Q87" s="166"/>
      <c r="R87" s="167">
        <f>SUM(R88:R113)</f>
        <v>0</v>
      </c>
      <c r="S87" s="166"/>
      <c r="T87" s="168">
        <f>SUM(T88:T113)</f>
        <v>0</v>
      </c>
      <c r="AR87" s="169" t="s">
        <v>79</v>
      </c>
      <c r="AT87" s="170" t="s">
        <v>73</v>
      </c>
      <c r="AU87" s="170" t="s">
        <v>79</v>
      </c>
      <c r="AY87" s="169" t="s">
        <v>115</v>
      </c>
      <c r="BK87" s="171">
        <f>SUM(BK88:BK113)</f>
        <v>0</v>
      </c>
    </row>
    <row r="88" spans="1:65" s="2" customFormat="1" ht="55.5" customHeight="1">
      <c r="A88" s="34"/>
      <c r="B88" s="35"/>
      <c r="C88" s="174" t="s">
        <v>79</v>
      </c>
      <c r="D88" s="174" t="s">
        <v>117</v>
      </c>
      <c r="E88" s="175" t="s">
        <v>118</v>
      </c>
      <c r="F88" s="176" t="s">
        <v>119</v>
      </c>
      <c r="G88" s="177" t="s">
        <v>120</v>
      </c>
      <c r="H88" s="178">
        <v>620</v>
      </c>
      <c r="I88" s="179"/>
      <c r="J88" s="180">
        <f>ROUND(I88*H88,2)</f>
        <v>0</v>
      </c>
      <c r="K88" s="176" t="s">
        <v>121</v>
      </c>
      <c r="L88" s="39"/>
      <c r="M88" s="181" t="s">
        <v>19</v>
      </c>
      <c r="N88" s="182" t="s">
        <v>47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5" t="s">
        <v>122</v>
      </c>
      <c r="AT88" s="185" t="s">
        <v>117</v>
      </c>
      <c r="AU88" s="185" t="s">
        <v>83</v>
      </c>
      <c r="AY88" s="17" t="s">
        <v>115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7" t="s">
        <v>122</v>
      </c>
      <c r="BK88" s="186">
        <f>ROUND(I88*H88,2)</f>
        <v>0</v>
      </c>
      <c r="BL88" s="17" t="s">
        <v>122</v>
      </c>
      <c r="BM88" s="185" t="s">
        <v>83</v>
      </c>
    </row>
    <row r="89" spans="1:65" s="2" customFormat="1" ht="34.2">
      <c r="A89" s="34"/>
      <c r="B89" s="35"/>
      <c r="C89" s="174" t="s">
        <v>83</v>
      </c>
      <c r="D89" s="174" t="s">
        <v>117</v>
      </c>
      <c r="E89" s="175" t="s">
        <v>123</v>
      </c>
      <c r="F89" s="176" t="s">
        <v>124</v>
      </c>
      <c r="G89" s="177" t="s">
        <v>125</v>
      </c>
      <c r="H89" s="178">
        <v>1612.9</v>
      </c>
      <c r="I89" s="179"/>
      <c r="J89" s="180">
        <f>ROUND(I89*H89,2)</f>
        <v>0</v>
      </c>
      <c r="K89" s="176" t="s">
        <v>121</v>
      </c>
      <c r="L89" s="39"/>
      <c r="M89" s="181" t="s">
        <v>19</v>
      </c>
      <c r="N89" s="182" t="s">
        <v>47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5" t="s">
        <v>122</v>
      </c>
      <c r="AT89" s="185" t="s">
        <v>117</v>
      </c>
      <c r="AU89" s="185" t="s">
        <v>83</v>
      </c>
      <c r="AY89" s="17" t="s">
        <v>115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7" t="s">
        <v>122</v>
      </c>
      <c r="BK89" s="186">
        <f>ROUND(I89*H89,2)</f>
        <v>0</v>
      </c>
      <c r="BL89" s="17" t="s">
        <v>122</v>
      </c>
      <c r="BM89" s="185" t="s">
        <v>122</v>
      </c>
    </row>
    <row r="90" spans="2:51" s="13" customFormat="1" ht="10.2">
      <c r="B90" s="187"/>
      <c r="C90" s="188"/>
      <c r="D90" s="189" t="s">
        <v>126</v>
      </c>
      <c r="E90" s="190" t="s">
        <v>19</v>
      </c>
      <c r="F90" s="191" t="s">
        <v>127</v>
      </c>
      <c r="G90" s="188"/>
      <c r="H90" s="190" t="s">
        <v>19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126</v>
      </c>
      <c r="AU90" s="197" t="s">
        <v>83</v>
      </c>
      <c r="AV90" s="13" t="s">
        <v>79</v>
      </c>
      <c r="AW90" s="13" t="s">
        <v>35</v>
      </c>
      <c r="AX90" s="13" t="s">
        <v>74</v>
      </c>
      <c r="AY90" s="197" t="s">
        <v>115</v>
      </c>
    </row>
    <row r="91" spans="2:51" s="14" customFormat="1" ht="10.2">
      <c r="B91" s="198"/>
      <c r="C91" s="199"/>
      <c r="D91" s="189" t="s">
        <v>126</v>
      </c>
      <c r="E91" s="200" t="s">
        <v>19</v>
      </c>
      <c r="F91" s="201" t="s">
        <v>128</v>
      </c>
      <c r="G91" s="199"/>
      <c r="H91" s="202">
        <v>612.9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126</v>
      </c>
      <c r="AU91" s="208" t="s">
        <v>83</v>
      </c>
      <c r="AV91" s="14" t="s">
        <v>83</v>
      </c>
      <c r="AW91" s="14" t="s">
        <v>35</v>
      </c>
      <c r="AX91" s="14" t="s">
        <v>74</v>
      </c>
      <c r="AY91" s="208" t="s">
        <v>115</v>
      </c>
    </row>
    <row r="92" spans="2:51" s="13" customFormat="1" ht="10.2">
      <c r="B92" s="187"/>
      <c r="C92" s="188"/>
      <c r="D92" s="189" t="s">
        <v>126</v>
      </c>
      <c r="E92" s="190" t="s">
        <v>19</v>
      </c>
      <c r="F92" s="191" t="s">
        <v>129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126</v>
      </c>
      <c r="AU92" s="197" t="s">
        <v>83</v>
      </c>
      <c r="AV92" s="13" t="s">
        <v>79</v>
      </c>
      <c r="AW92" s="13" t="s">
        <v>35</v>
      </c>
      <c r="AX92" s="13" t="s">
        <v>74</v>
      </c>
      <c r="AY92" s="197" t="s">
        <v>115</v>
      </c>
    </row>
    <row r="93" spans="2:51" s="14" customFormat="1" ht="10.2">
      <c r="B93" s="198"/>
      <c r="C93" s="199"/>
      <c r="D93" s="189" t="s">
        <v>126</v>
      </c>
      <c r="E93" s="200" t="s">
        <v>19</v>
      </c>
      <c r="F93" s="201" t="s">
        <v>130</v>
      </c>
      <c r="G93" s="199"/>
      <c r="H93" s="202">
        <v>1000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126</v>
      </c>
      <c r="AU93" s="208" t="s">
        <v>83</v>
      </c>
      <c r="AV93" s="14" t="s">
        <v>83</v>
      </c>
      <c r="AW93" s="14" t="s">
        <v>35</v>
      </c>
      <c r="AX93" s="14" t="s">
        <v>74</v>
      </c>
      <c r="AY93" s="208" t="s">
        <v>115</v>
      </c>
    </row>
    <row r="94" spans="2:51" s="15" customFormat="1" ht="10.2">
      <c r="B94" s="209"/>
      <c r="C94" s="210"/>
      <c r="D94" s="189" t="s">
        <v>126</v>
      </c>
      <c r="E94" s="211" t="s">
        <v>19</v>
      </c>
      <c r="F94" s="212" t="s">
        <v>131</v>
      </c>
      <c r="G94" s="210"/>
      <c r="H94" s="213">
        <v>1612.9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126</v>
      </c>
      <c r="AU94" s="219" t="s">
        <v>83</v>
      </c>
      <c r="AV94" s="15" t="s">
        <v>122</v>
      </c>
      <c r="AW94" s="15" t="s">
        <v>35</v>
      </c>
      <c r="AX94" s="15" t="s">
        <v>79</v>
      </c>
      <c r="AY94" s="219" t="s">
        <v>115</v>
      </c>
    </row>
    <row r="95" spans="1:65" s="2" customFormat="1" ht="57">
      <c r="A95" s="34"/>
      <c r="B95" s="35"/>
      <c r="C95" s="174" t="s">
        <v>132</v>
      </c>
      <c r="D95" s="174" t="s">
        <v>117</v>
      </c>
      <c r="E95" s="175" t="s">
        <v>133</v>
      </c>
      <c r="F95" s="176" t="s">
        <v>134</v>
      </c>
      <c r="G95" s="177" t="s">
        <v>125</v>
      </c>
      <c r="H95" s="178">
        <v>1210.02</v>
      </c>
      <c r="I95" s="179"/>
      <c r="J95" s="180">
        <f>ROUND(I95*H95,2)</f>
        <v>0</v>
      </c>
      <c r="K95" s="176" t="s">
        <v>121</v>
      </c>
      <c r="L95" s="39"/>
      <c r="M95" s="181" t="s">
        <v>19</v>
      </c>
      <c r="N95" s="182" t="s">
        <v>47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122</v>
      </c>
      <c r="AT95" s="185" t="s">
        <v>117</v>
      </c>
      <c r="AU95" s="185" t="s">
        <v>83</v>
      </c>
      <c r="AY95" s="17" t="s">
        <v>115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122</v>
      </c>
      <c r="BK95" s="186">
        <f>ROUND(I95*H95,2)</f>
        <v>0</v>
      </c>
      <c r="BL95" s="17" t="s">
        <v>122</v>
      </c>
      <c r="BM95" s="185" t="s">
        <v>135</v>
      </c>
    </row>
    <row r="96" spans="2:51" s="13" customFormat="1" ht="10.2">
      <c r="B96" s="187"/>
      <c r="C96" s="188"/>
      <c r="D96" s="189" t="s">
        <v>126</v>
      </c>
      <c r="E96" s="190" t="s">
        <v>19</v>
      </c>
      <c r="F96" s="191" t="s">
        <v>136</v>
      </c>
      <c r="G96" s="188"/>
      <c r="H96" s="190" t="s">
        <v>19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126</v>
      </c>
      <c r="AU96" s="197" t="s">
        <v>83</v>
      </c>
      <c r="AV96" s="13" t="s">
        <v>79</v>
      </c>
      <c r="AW96" s="13" t="s">
        <v>35</v>
      </c>
      <c r="AX96" s="13" t="s">
        <v>74</v>
      </c>
      <c r="AY96" s="197" t="s">
        <v>115</v>
      </c>
    </row>
    <row r="97" spans="2:51" s="14" customFormat="1" ht="10.2">
      <c r="B97" s="198"/>
      <c r="C97" s="199"/>
      <c r="D97" s="189" t="s">
        <v>126</v>
      </c>
      <c r="E97" s="200" t="s">
        <v>19</v>
      </c>
      <c r="F97" s="201" t="s">
        <v>137</v>
      </c>
      <c r="G97" s="199"/>
      <c r="H97" s="202">
        <v>1210.02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126</v>
      </c>
      <c r="AU97" s="208" t="s">
        <v>83</v>
      </c>
      <c r="AV97" s="14" t="s">
        <v>83</v>
      </c>
      <c r="AW97" s="14" t="s">
        <v>35</v>
      </c>
      <c r="AX97" s="14" t="s">
        <v>74</v>
      </c>
      <c r="AY97" s="208" t="s">
        <v>115</v>
      </c>
    </row>
    <row r="98" spans="2:51" s="15" customFormat="1" ht="10.2">
      <c r="B98" s="209"/>
      <c r="C98" s="210"/>
      <c r="D98" s="189" t="s">
        <v>126</v>
      </c>
      <c r="E98" s="211" t="s">
        <v>19</v>
      </c>
      <c r="F98" s="212" t="s">
        <v>131</v>
      </c>
      <c r="G98" s="210"/>
      <c r="H98" s="213">
        <v>1210.02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126</v>
      </c>
      <c r="AU98" s="219" t="s">
        <v>83</v>
      </c>
      <c r="AV98" s="15" t="s">
        <v>122</v>
      </c>
      <c r="AW98" s="15" t="s">
        <v>35</v>
      </c>
      <c r="AX98" s="15" t="s">
        <v>79</v>
      </c>
      <c r="AY98" s="219" t="s">
        <v>115</v>
      </c>
    </row>
    <row r="99" spans="1:65" s="2" customFormat="1" ht="45.6">
      <c r="A99" s="34"/>
      <c r="B99" s="35"/>
      <c r="C99" s="174" t="s">
        <v>122</v>
      </c>
      <c r="D99" s="174" t="s">
        <v>117</v>
      </c>
      <c r="E99" s="175" t="s">
        <v>138</v>
      </c>
      <c r="F99" s="176" t="s">
        <v>139</v>
      </c>
      <c r="G99" s="177" t="s">
        <v>125</v>
      </c>
      <c r="H99" s="178">
        <v>108.6</v>
      </c>
      <c r="I99" s="179"/>
      <c r="J99" s="180">
        <f>ROUND(I99*H99,2)</f>
        <v>0</v>
      </c>
      <c r="K99" s="176" t="s">
        <v>121</v>
      </c>
      <c r="L99" s="39"/>
      <c r="M99" s="181" t="s">
        <v>19</v>
      </c>
      <c r="N99" s="182" t="s">
        <v>47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5" t="s">
        <v>122</v>
      </c>
      <c r="AT99" s="185" t="s">
        <v>117</v>
      </c>
      <c r="AU99" s="185" t="s">
        <v>83</v>
      </c>
      <c r="AY99" s="17" t="s">
        <v>115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7" t="s">
        <v>122</v>
      </c>
      <c r="BK99" s="186">
        <f>ROUND(I99*H99,2)</f>
        <v>0</v>
      </c>
      <c r="BL99" s="17" t="s">
        <v>122</v>
      </c>
      <c r="BM99" s="185" t="s">
        <v>140</v>
      </c>
    </row>
    <row r="100" spans="1:65" s="2" customFormat="1" ht="55.5" customHeight="1">
      <c r="A100" s="34"/>
      <c r="B100" s="35"/>
      <c r="C100" s="174" t="s">
        <v>141</v>
      </c>
      <c r="D100" s="174" t="s">
        <v>117</v>
      </c>
      <c r="E100" s="175" t="s">
        <v>142</v>
      </c>
      <c r="F100" s="176" t="s">
        <v>143</v>
      </c>
      <c r="G100" s="177" t="s">
        <v>125</v>
      </c>
      <c r="H100" s="178">
        <v>1000</v>
      </c>
      <c r="I100" s="179"/>
      <c r="J100" s="180">
        <f>ROUND(I100*H100,2)</f>
        <v>0</v>
      </c>
      <c r="K100" s="176" t="s">
        <v>121</v>
      </c>
      <c r="L100" s="39"/>
      <c r="M100" s="181" t="s">
        <v>19</v>
      </c>
      <c r="N100" s="182" t="s">
        <v>47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5" t="s">
        <v>122</v>
      </c>
      <c r="AT100" s="185" t="s">
        <v>117</v>
      </c>
      <c r="AU100" s="185" t="s">
        <v>83</v>
      </c>
      <c r="AY100" s="17" t="s">
        <v>115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122</v>
      </c>
      <c r="BK100" s="186">
        <f>ROUND(I100*H100,2)</f>
        <v>0</v>
      </c>
      <c r="BL100" s="17" t="s">
        <v>122</v>
      </c>
      <c r="BM100" s="185" t="s">
        <v>144</v>
      </c>
    </row>
    <row r="101" spans="2:51" s="13" customFormat="1" ht="10.2">
      <c r="B101" s="187"/>
      <c r="C101" s="188"/>
      <c r="D101" s="189" t="s">
        <v>126</v>
      </c>
      <c r="E101" s="190" t="s">
        <v>19</v>
      </c>
      <c r="F101" s="191" t="s">
        <v>145</v>
      </c>
      <c r="G101" s="188"/>
      <c r="H101" s="190" t="s">
        <v>19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126</v>
      </c>
      <c r="AU101" s="197" t="s">
        <v>83</v>
      </c>
      <c r="AV101" s="13" t="s">
        <v>79</v>
      </c>
      <c r="AW101" s="13" t="s">
        <v>35</v>
      </c>
      <c r="AX101" s="13" t="s">
        <v>74</v>
      </c>
      <c r="AY101" s="197" t="s">
        <v>115</v>
      </c>
    </row>
    <row r="102" spans="2:51" s="14" customFormat="1" ht="10.2">
      <c r="B102" s="198"/>
      <c r="C102" s="199"/>
      <c r="D102" s="189" t="s">
        <v>126</v>
      </c>
      <c r="E102" s="200" t="s">
        <v>19</v>
      </c>
      <c r="F102" s="201" t="s">
        <v>146</v>
      </c>
      <c r="G102" s="199"/>
      <c r="H102" s="202">
        <v>1000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126</v>
      </c>
      <c r="AU102" s="208" t="s">
        <v>83</v>
      </c>
      <c r="AV102" s="14" t="s">
        <v>83</v>
      </c>
      <c r="AW102" s="14" t="s">
        <v>35</v>
      </c>
      <c r="AX102" s="14" t="s">
        <v>74</v>
      </c>
      <c r="AY102" s="208" t="s">
        <v>115</v>
      </c>
    </row>
    <row r="103" spans="2:51" s="15" customFormat="1" ht="10.2">
      <c r="B103" s="209"/>
      <c r="C103" s="210"/>
      <c r="D103" s="189" t="s">
        <v>126</v>
      </c>
      <c r="E103" s="211" t="s">
        <v>19</v>
      </c>
      <c r="F103" s="212" t="s">
        <v>131</v>
      </c>
      <c r="G103" s="210"/>
      <c r="H103" s="213">
        <v>1000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126</v>
      </c>
      <c r="AU103" s="219" t="s">
        <v>83</v>
      </c>
      <c r="AV103" s="15" t="s">
        <v>122</v>
      </c>
      <c r="AW103" s="15" t="s">
        <v>35</v>
      </c>
      <c r="AX103" s="15" t="s">
        <v>79</v>
      </c>
      <c r="AY103" s="219" t="s">
        <v>115</v>
      </c>
    </row>
    <row r="104" spans="1:65" s="2" customFormat="1" ht="16.5" customHeight="1">
      <c r="A104" s="34"/>
      <c r="B104" s="35"/>
      <c r="C104" s="220" t="s">
        <v>135</v>
      </c>
      <c r="D104" s="220" t="s">
        <v>147</v>
      </c>
      <c r="E104" s="221" t="s">
        <v>148</v>
      </c>
      <c r="F104" s="222" t="s">
        <v>149</v>
      </c>
      <c r="G104" s="223" t="s">
        <v>150</v>
      </c>
      <c r="H104" s="224">
        <v>1800</v>
      </c>
      <c r="I104" s="225"/>
      <c r="J104" s="226">
        <f>ROUND(I104*H104,2)</f>
        <v>0</v>
      </c>
      <c r="K104" s="222" t="s">
        <v>121</v>
      </c>
      <c r="L104" s="227"/>
      <c r="M104" s="228" t="s">
        <v>19</v>
      </c>
      <c r="N104" s="229" t="s">
        <v>47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5" t="s">
        <v>140</v>
      </c>
      <c r="AT104" s="185" t="s">
        <v>147</v>
      </c>
      <c r="AU104" s="185" t="s">
        <v>83</v>
      </c>
      <c r="AY104" s="17" t="s">
        <v>115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7" t="s">
        <v>122</v>
      </c>
      <c r="BK104" s="186">
        <f>ROUND(I104*H104,2)</f>
        <v>0</v>
      </c>
      <c r="BL104" s="17" t="s">
        <v>122</v>
      </c>
      <c r="BM104" s="185" t="s">
        <v>151</v>
      </c>
    </row>
    <row r="105" spans="2:51" s="14" customFormat="1" ht="10.2">
      <c r="B105" s="198"/>
      <c r="C105" s="199"/>
      <c r="D105" s="189" t="s">
        <v>126</v>
      </c>
      <c r="E105" s="200" t="s">
        <v>19</v>
      </c>
      <c r="F105" s="201" t="s">
        <v>152</v>
      </c>
      <c r="G105" s="199"/>
      <c r="H105" s="202">
        <v>1800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126</v>
      </c>
      <c r="AU105" s="208" t="s">
        <v>83</v>
      </c>
      <c r="AV105" s="14" t="s">
        <v>83</v>
      </c>
      <c r="AW105" s="14" t="s">
        <v>35</v>
      </c>
      <c r="AX105" s="14" t="s">
        <v>74</v>
      </c>
      <c r="AY105" s="208" t="s">
        <v>115</v>
      </c>
    </row>
    <row r="106" spans="2:51" s="15" customFormat="1" ht="10.2">
      <c r="B106" s="209"/>
      <c r="C106" s="210"/>
      <c r="D106" s="189" t="s">
        <v>126</v>
      </c>
      <c r="E106" s="211" t="s">
        <v>19</v>
      </c>
      <c r="F106" s="212" t="s">
        <v>131</v>
      </c>
      <c r="G106" s="210"/>
      <c r="H106" s="213">
        <v>1800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126</v>
      </c>
      <c r="AU106" s="219" t="s">
        <v>83</v>
      </c>
      <c r="AV106" s="15" t="s">
        <v>122</v>
      </c>
      <c r="AW106" s="15" t="s">
        <v>35</v>
      </c>
      <c r="AX106" s="15" t="s">
        <v>79</v>
      </c>
      <c r="AY106" s="219" t="s">
        <v>115</v>
      </c>
    </row>
    <row r="107" spans="1:65" s="2" customFormat="1" ht="44.25" customHeight="1">
      <c r="A107" s="34"/>
      <c r="B107" s="35"/>
      <c r="C107" s="174" t="s">
        <v>153</v>
      </c>
      <c r="D107" s="174" t="s">
        <v>117</v>
      </c>
      <c r="E107" s="175" t="s">
        <v>154</v>
      </c>
      <c r="F107" s="176" t="s">
        <v>155</v>
      </c>
      <c r="G107" s="177" t="s">
        <v>150</v>
      </c>
      <c r="H107" s="178">
        <v>2057</v>
      </c>
      <c r="I107" s="179"/>
      <c r="J107" s="180">
        <f>ROUND(I107*H107,2)</f>
        <v>0</v>
      </c>
      <c r="K107" s="176" t="s">
        <v>121</v>
      </c>
      <c r="L107" s="39"/>
      <c r="M107" s="181" t="s">
        <v>19</v>
      </c>
      <c r="N107" s="182" t="s">
        <v>47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5" t="s">
        <v>122</v>
      </c>
      <c r="AT107" s="185" t="s">
        <v>117</v>
      </c>
      <c r="AU107" s="185" t="s">
        <v>83</v>
      </c>
      <c r="AY107" s="17" t="s">
        <v>115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7" t="s">
        <v>122</v>
      </c>
      <c r="BK107" s="186">
        <f>ROUND(I107*H107,2)</f>
        <v>0</v>
      </c>
      <c r="BL107" s="17" t="s">
        <v>122</v>
      </c>
      <c r="BM107" s="185" t="s">
        <v>156</v>
      </c>
    </row>
    <row r="108" spans="1:47" s="2" customFormat="1" ht="19.2">
      <c r="A108" s="34"/>
      <c r="B108" s="35"/>
      <c r="C108" s="36"/>
      <c r="D108" s="189" t="s">
        <v>157</v>
      </c>
      <c r="E108" s="36"/>
      <c r="F108" s="230" t="s">
        <v>158</v>
      </c>
      <c r="G108" s="36"/>
      <c r="H108" s="36"/>
      <c r="I108" s="231"/>
      <c r="J108" s="36"/>
      <c r="K108" s="36"/>
      <c r="L108" s="39"/>
      <c r="M108" s="232"/>
      <c r="N108" s="233"/>
      <c r="O108" s="65"/>
      <c r="P108" s="65"/>
      <c r="Q108" s="65"/>
      <c r="R108" s="65"/>
      <c r="S108" s="65"/>
      <c r="T108" s="6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157</v>
      </c>
      <c r="AU108" s="17" t="s">
        <v>83</v>
      </c>
    </row>
    <row r="109" spans="2:51" s="14" customFormat="1" ht="10.2">
      <c r="B109" s="198"/>
      <c r="C109" s="199"/>
      <c r="D109" s="189" t="s">
        <v>126</v>
      </c>
      <c r="E109" s="200" t="s">
        <v>19</v>
      </c>
      <c r="F109" s="201" t="s">
        <v>159</v>
      </c>
      <c r="G109" s="199"/>
      <c r="H109" s="202">
        <v>2057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126</v>
      </c>
      <c r="AU109" s="208" t="s">
        <v>83</v>
      </c>
      <c r="AV109" s="14" t="s">
        <v>83</v>
      </c>
      <c r="AW109" s="14" t="s">
        <v>35</v>
      </c>
      <c r="AX109" s="14" t="s">
        <v>74</v>
      </c>
      <c r="AY109" s="208" t="s">
        <v>115</v>
      </c>
    </row>
    <row r="110" spans="2:51" s="15" customFormat="1" ht="10.2">
      <c r="B110" s="209"/>
      <c r="C110" s="210"/>
      <c r="D110" s="189" t="s">
        <v>126</v>
      </c>
      <c r="E110" s="211" t="s">
        <v>19</v>
      </c>
      <c r="F110" s="212" t="s">
        <v>131</v>
      </c>
      <c r="G110" s="210"/>
      <c r="H110" s="213">
        <v>2057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126</v>
      </c>
      <c r="AU110" s="219" t="s">
        <v>83</v>
      </c>
      <c r="AV110" s="15" t="s">
        <v>122</v>
      </c>
      <c r="AW110" s="15" t="s">
        <v>35</v>
      </c>
      <c r="AX110" s="15" t="s">
        <v>79</v>
      </c>
      <c r="AY110" s="219" t="s">
        <v>115</v>
      </c>
    </row>
    <row r="111" spans="1:65" s="2" customFormat="1" ht="22.8">
      <c r="A111" s="34"/>
      <c r="B111" s="35"/>
      <c r="C111" s="174" t="s">
        <v>140</v>
      </c>
      <c r="D111" s="174" t="s">
        <v>117</v>
      </c>
      <c r="E111" s="175" t="s">
        <v>160</v>
      </c>
      <c r="F111" s="176" t="s">
        <v>161</v>
      </c>
      <c r="G111" s="177" t="s">
        <v>120</v>
      </c>
      <c r="H111" s="178">
        <v>5359.5</v>
      </c>
      <c r="I111" s="179"/>
      <c r="J111" s="180">
        <f>ROUND(I111*H111,2)</f>
        <v>0</v>
      </c>
      <c r="K111" s="176" t="s">
        <v>121</v>
      </c>
      <c r="L111" s="39"/>
      <c r="M111" s="181" t="s">
        <v>19</v>
      </c>
      <c r="N111" s="182" t="s">
        <v>47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5" t="s">
        <v>122</v>
      </c>
      <c r="AT111" s="185" t="s">
        <v>117</v>
      </c>
      <c r="AU111" s="185" t="s">
        <v>83</v>
      </c>
      <c r="AY111" s="17" t="s">
        <v>115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122</v>
      </c>
      <c r="BK111" s="186">
        <f>ROUND(I111*H111,2)</f>
        <v>0</v>
      </c>
      <c r="BL111" s="17" t="s">
        <v>122</v>
      </c>
      <c r="BM111" s="185" t="s">
        <v>162</v>
      </c>
    </row>
    <row r="112" spans="1:65" s="2" customFormat="1" ht="45.6">
      <c r="A112" s="34"/>
      <c r="B112" s="35"/>
      <c r="C112" s="174" t="s">
        <v>163</v>
      </c>
      <c r="D112" s="174" t="s">
        <v>117</v>
      </c>
      <c r="E112" s="175" t="s">
        <v>164</v>
      </c>
      <c r="F112" s="176" t="s">
        <v>165</v>
      </c>
      <c r="G112" s="177" t="s">
        <v>120</v>
      </c>
      <c r="H112" s="178">
        <v>5.6</v>
      </c>
      <c r="I112" s="179"/>
      <c r="J112" s="180">
        <f>ROUND(I112*H112,2)</f>
        <v>0</v>
      </c>
      <c r="K112" s="176" t="s">
        <v>121</v>
      </c>
      <c r="L112" s="39"/>
      <c r="M112" s="181" t="s">
        <v>19</v>
      </c>
      <c r="N112" s="182" t="s">
        <v>47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5" t="s">
        <v>122</v>
      </c>
      <c r="AT112" s="185" t="s">
        <v>117</v>
      </c>
      <c r="AU112" s="185" t="s">
        <v>83</v>
      </c>
      <c r="AY112" s="17" t="s">
        <v>115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7" t="s">
        <v>122</v>
      </c>
      <c r="BK112" s="186">
        <f>ROUND(I112*H112,2)</f>
        <v>0</v>
      </c>
      <c r="BL112" s="17" t="s">
        <v>122</v>
      </c>
      <c r="BM112" s="185" t="s">
        <v>166</v>
      </c>
    </row>
    <row r="113" spans="1:65" s="2" customFormat="1" ht="34.2">
      <c r="A113" s="34"/>
      <c r="B113" s="35"/>
      <c r="C113" s="174" t="s">
        <v>144</v>
      </c>
      <c r="D113" s="174" t="s">
        <v>117</v>
      </c>
      <c r="E113" s="175" t="s">
        <v>167</v>
      </c>
      <c r="F113" s="176" t="s">
        <v>168</v>
      </c>
      <c r="G113" s="177" t="s">
        <v>120</v>
      </c>
      <c r="H113" s="178">
        <v>1109.9</v>
      </c>
      <c r="I113" s="179"/>
      <c r="J113" s="180">
        <f>ROUND(I113*H113,2)</f>
        <v>0</v>
      </c>
      <c r="K113" s="176" t="s">
        <v>121</v>
      </c>
      <c r="L113" s="39"/>
      <c r="M113" s="181" t="s">
        <v>19</v>
      </c>
      <c r="N113" s="182" t="s">
        <v>47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5" t="s">
        <v>122</v>
      </c>
      <c r="AT113" s="185" t="s">
        <v>117</v>
      </c>
      <c r="AU113" s="185" t="s">
        <v>83</v>
      </c>
      <c r="AY113" s="17" t="s">
        <v>115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7" t="s">
        <v>122</v>
      </c>
      <c r="BK113" s="186">
        <f>ROUND(I113*H113,2)</f>
        <v>0</v>
      </c>
      <c r="BL113" s="17" t="s">
        <v>122</v>
      </c>
      <c r="BM113" s="185" t="s">
        <v>169</v>
      </c>
    </row>
    <row r="114" spans="2:63" s="12" customFormat="1" ht="22.8" customHeight="1">
      <c r="B114" s="158"/>
      <c r="C114" s="159"/>
      <c r="D114" s="160" t="s">
        <v>73</v>
      </c>
      <c r="E114" s="172" t="s">
        <v>141</v>
      </c>
      <c r="F114" s="172" t="s">
        <v>170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SUM(P115:P138)</f>
        <v>0</v>
      </c>
      <c r="Q114" s="166"/>
      <c r="R114" s="167">
        <f>SUM(R115:R138)</f>
        <v>0</v>
      </c>
      <c r="S114" s="166"/>
      <c r="T114" s="168">
        <f>SUM(T115:T138)</f>
        <v>0</v>
      </c>
      <c r="AR114" s="169" t="s">
        <v>79</v>
      </c>
      <c r="AT114" s="170" t="s">
        <v>73</v>
      </c>
      <c r="AU114" s="170" t="s">
        <v>79</v>
      </c>
      <c r="AY114" s="169" t="s">
        <v>115</v>
      </c>
      <c r="BK114" s="171">
        <f>SUM(BK115:BK138)</f>
        <v>0</v>
      </c>
    </row>
    <row r="115" spans="1:65" s="2" customFormat="1" ht="22.8">
      <c r="A115" s="34"/>
      <c r="B115" s="35"/>
      <c r="C115" s="174" t="s">
        <v>171</v>
      </c>
      <c r="D115" s="174" t="s">
        <v>117</v>
      </c>
      <c r="E115" s="175" t="s">
        <v>172</v>
      </c>
      <c r="F115" s="176" t="s">
        <v>173</v>
      </c>
      <c r="G115" s="177" t="s">
        <v>120</v>
      </c>
      <c r="H115" s="178">
        <v>8760</v>
      </c>
      <c r="I115" s="179"/>
      <c r="J115" s="180">
        <f>ROUND(I115*H115,2)</f>
        <v>0</v>
      </c>
      <c r="K115" s="176" t="s">
        <v>121</v>
      </c>
      <c r="L115" s="39"/>
      <c r="M115" s="181" t="s">
        <v>19</v>
      </c>
      <c r="N115" s="182" t="s">
        <v>47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122</v>
      </c>
      <c r="AT115" s="185" t="s">
        <v>117</v>
      </c>
      <c r="AU115" s="185" t="s">
        <v>83</v>
      </c>
      <c r="AY115" s="17" t="s">
        <v>115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122</v>
      </c>
      <c r="BK115" s="186">
        <f>ROUND(I115*H115,2)</f>
        <v>0</v>
      </c>
      <c r="BL115" s="17" t="s">
        <v>122</v>
      </c>
      <c r="BM115" s="185" t="s">
        <v>174</v>
      </c>
    </row>
    <row r="116" spans="2:51" s="13" customFormat="1" ht="10.2">
      <c r="B116" s="187"/>
      <c r="C116" s="188"/>
      <c r="D116" s="189" t="s">
        <v>126</v>
      </c>
      <c r="E116" s="190" t="s">
        <v>19</v>
      </c>
      <c r="F116" s="191" t="s">
        <v>175</v>
      </c>
      <c r="G116" s="188"/>
      <c r="H116" s="190" t="s">
        <v>19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126</v>
      </c>
      <c r="AU116" s="197" t="s">
        <v>83</v>
      </c>
      <c r="AV116" s="13" t="s">
        <v>79</v>
      </c>
      <c r="AW116" s="13" t="s">
        <v>35</v>
      </c>
      <c r="AX116" s="13" t="s">
        <v>74</v>
      </c>
      <c r="AY116" s="197" t="s">
        <v>115</v>
      </c>
    </row>
    <row r="117" spans="2:51" s="14" customFormat="1" ht="10.2">
      <c r="B117" s="198"/>
      <c r="C117" s="199"/>
      <c r="D117" s="189" t="s">
        <v>126</v>
      </c>
      <c r="E117" s="200" t="s">
        <v>19</v>
      </c>
      <c r="F117" s="201" t="s">
        <v>176</v>
      </c>
      <c r="G117" s="199"/>
      <c r="H117" s="202">
        <v>8760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126</v>
      </c>
      <c r="AU117" s="208" t="s">
        <v>83</v>
      </c>
      <c r="AV117" s="14" t="s">
        <v>83</v>
      </c>
      <c r="AW117" s="14" t="s">
        <v>35</v>
      </c>
      <c r="AX117" s="14" t="s">
        <v>74</v>
      </c>
      <c r="AY117" s="208" t="s">
        <v>115</v>
      </c>
    </row>
    <row r="118" spans="2:51" s="15" customFormat="1" ht="10.2">
      <c r="B118" s="209"/>
      <c r="C118" s="210"/>
      <c r="D118" s="189" t="s">
        <v>126</v>
      </c>
      <c r="E118" s="211" t="s">
        <v>19</v>
      </c>
      <c r="F118" s="212" t="s">
        <v>131</v>
      </c>
      <c r="G118" s="210"/>
      <c r="H118" s="213">
        <v>8760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126</v>
      </c>
      <c r="AU118" s="219" t="s">
        <v>83</v>
      </c>
      <c r="AV118" s="15" t="s">
        <v>122</v>
      </c>
      <c r="AW118" s="15" t="s">
        <v>35</v>
      </c>
      <c r="AX118" s="15" t="s">
        <v>79</v>
      </c>
      <c r="AY118" s="219" t="s">
        <v>115</v>
      </c>
    </row>
    <row r="119" spans="1:65" s="2" customFormat="1" ht="45.6">
      <c r="A119" s="34"/>
      <c r="B119" s="35"/>
      <c r="C119" s="174" t="s">
        <v>151</v>
      </c>
      <c r="D119" s="174" t="s">
        <v>117</v>
      </c>
      <c r="E119" s="175" t="s">
        <v>177</v>
      </c>
      <c r="F119" s="176" t="s">
        <v>178</v>
      </c>
      <c r="G119" s="177" t="s">
        <v>120</v>
      </c>
      <c r="H119" s="178">
        <v>4000</v>
      </c>
      <c r="I119" s="179"/>
      <c r="J119" s="180">
        <f>ROUND(I119*H119,2)</f>
        <v>0</v>
      </c>
      <c r="K119" s="176" t="s">
        <v>121</v>
      </c>
      <c r="L119" s="39"/>
      <c r="M119" s="181" t="s">
        <v>19</v>
      </c>
      <c r="N119" s="182" t="s">
        <v>47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5" t="s">
        <v>122</v>
      </c>
      <c r="AT119" s="185" t="s">
        <v>117</v>
      </c>
      <c r="AU119" s="185" t="s">
        <v>83</v>
      </c>
      <c r="AY119" s="17" t="s">
        <v>115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7" t="s">
        <v>122</v>
      </c>
      <c r="BK119" s="186">
        <f>ROUND(I119*H119,2)</f>
        <v>0</v>
      </c>
      <c r="BL119" s="17" t="s">
        <v>122</v>
      </c>
      <c r="BM119" s="185" t="s">
        <v>179</v>
      </c>
    </row>
    <row r="120" spans="2:51" s="13" customFormat="1" ht="10.2">
      <c r="B120" s="187"/>
      <c r="C120" s="188"/>
      <c r="D120" s="189" t="s">
        <v>126</v>
      </c>
      <c r="E120" s="190" t="s">
        <v>19</v>
      </c>
      <c r="F120" s="191" t="s">
        <v>175</v>
      </c>
      <c r="G120" s="188"/>
      <c r="H120" s="190" t="s">
        <v>19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126</v>
      </c>
      <c r="AU120" s="197" t="s">
        <v>83</v>
      </c>
      <c r="AV120" s="13" t="s">
        <v>79</v>
      </c>
      <c r="AW120" s="13" t="s">
        <v>35</v>
      </c>
      <c r="AX120" s="13" t="s">
        <v>74</v>
      </c>
      <c r="AY120" s="197" t="s">
        <v>115</v>
      </c>
    </row>
    <row r="121" spans="2:51" s="14" customFormat="1" ht="10.2">
      <c r="B121" s="198"/>
      <c r="C121" s="199"/>
      <c r="D121" s="189" t="s">
        <v>126</v>
      </c>
      <c r="E121" s="200" t="s">
        <v>19</v>
      </c>
      <c r="F121" s="201" t="s">
        <v>180</v>
      </c>
      <c r="G121" s="199"/>
      <c r="H121" s="202">
        <v>4000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126</v>
      </c>
      <c r="AU121" s="208" t="s">
        <v>83</v>
      </c>
      <c r="AV121" s="14" t="s">
        <v>83</v>
      </c>
      <c r="AW121" s="14" t="s">
        <v>35</v>
      </c>
      <c r="AX121" s="14" t="s">
        <v>74</v>
      </c>
      <c r="AY121" s="208" t="s">
        <v>115</v>
      </c>
    </row>
    <row r="122" spans="2:51" s="15" customFormat="1" ht="10.2">
      <c r="B122" s="209"/>
      <c r="C122" s="210"/>
      <c r="D122" s="189" t="s">
        <v>126</v>
      </c>
      <c r="E122" s="211" t="s">
        <v>19</v>
      </c>
      <c r="F122" s="212" t="s">
        <v>131</v>
      </c>
      <c r="G122" s="210"/>
      <c r="H122" s="213">
        <v>4000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126</v>
      </c>
      <c r="AU122" s="219" t="s">
        <v>83</v>
      </c>
      <c r="AV122" s="15" t="s">
        <v>122</v>
      </c>
      <c r="AW122" s="15" t="s">
        <v>35</v>
      </c>
      <c r="AX122" s="15" t="s">
        <v>79</v>
      </c>
      <c r="AY122" s="219" t="s">
        <v>115</v>
      </c>
    </row>
    <row r="123" spans="1:65" s="2" customFormat="1" ht="22.8">
      <c r="A123" s="34"/>
      <c r="B123" s="35"/>
      <c r="C123" s="174" t="s">
        <v>181</v>
      </c>
      <c r="D123" s="174" t="s">
        <v>117</v>
      </c>
      <c r="E123" s="175" t="s">
        <v>182</v>
      </c>
      <c r="F123" s="176" t="s">
        <v>183</v>
      </c>
      <c r="G123" s="177" t="s">
        <v>125</v>
      </c>
      <c r="H123" s="178">
        <v>294.28</v>
      </c>
      <c r="I123" s="179"/>
      <c r="J123" s="180">
        <f>ROUND(I123*H123,2)</f>
        <v>0</v>
      </c>
      <c r="K123" s="176" t="s">
        <v>121</v>
      </c>
      <c r="L123" s="39"/>
      <c r="M123" s="181" t="s">
        <v>19</v>
      </c>
      <c r="N123" s="182" t="s">
        <v>47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5" t="s">
        <v>122</v>
      </c>
      <c r="AT123" s="185" t="s">
        <v>117</v>
      </c>
      <c r="AU123" s="185" t="s">
        <v>83</v>
      </c>
      <c r="AY123" s="17" t="s">
        <v>115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7" t="s">
        <v>122</v>
      </c>
      <c r="BK123" s="186">
        <f>ROUND(I123*H123,2)</f>
        <v>0</v>
      </c>
      <c r="BL123" s="17" t="s">
        <v>122</v>
      </c>
      <c r="BM123" s="185" t="s">
        <v>184</v>
      </c>
    </row>
    <row r="124" spans="2:51" s="13" customFormat="1" ht="10.2">
      <c r="B124" s="187"/>
      <c r="C124" s="188"/>
      <c r="D124" s="189" t="s">
        <v>126</v>
      </c>
      <c r="E124" s="190" t="s">
        <v>19</v>
      </c>
      <c r="F124" s="191" t="s">
        <v>185</v>
      </c>
      <c r="G124" s="188"/>
      <c r="H124" s="190" t="s">
        <v>19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126</v>
      </c>
      <c r="AU124" s="197" t="s">
        <v>83</v>
      </c>
      <c r="AV124" s="13" t="s">
        <v>79</v>
      </c>
      <c r="AW124" s="13" t="s">
        <v>35</v>
      </c>
      <c r="AX124" s="13" t="s">
        <v>74</v>
      </c>
      <c r="AY124" s="197" t="s">
        <v>115</v>
      </c>
    </row>
    <row r="125" spans="2:51" s="14" customFormat="1" ht="10.2">
      <c r="B125" s="198"/>
      <c r="C125" s="199"/>
      <c r="D125" s="189" t="s">
        <v>126</v>
      </c>
      <c r="E125" s="200" t="s">
        <v>19</v>
      </c>
      <c r="F125" s="201" t="s">
        <v>186</v>
      </c>
      <c r="G125" s="199"/>
      <c r="H125" s="202">
        <v>294.28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126</v>
      </c>
      <c r="AU125" s="208" t="s">
        <v>83</v>
      </c>
      <c r="AV125" s="14" t="s">
        <v>83</v>
      </c>
      <c r="AW125" s="14" t="s">
        <v>35</v>
      </c>
      <c r="AX125" s="14" t="s">
        <v>74</v>
      </c>
      <c r="AY125" s="208" t="s">
        <v>115</v>
      </c>
    </row>
    <row r="126" spans="2:51" s="15" customFormat="1" ht="10.2">
      <c r="B126" s="209"/>
      <c r="C126" s="210"/>
      <c r="D126" s="189" t="s">
        <v>126</v>
      </c>
      <c r="E126" s="211" t="s">
        <v>19</v>
      </c>
      <c r="F126" s="212" t="s">
        <v>131</v>
      </c>
      <c r="G126" s="210"/>
      <c r="H126" s="213">
        <v>294.28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126</v>
      </c>
      <c r="AU126" s="219" t="s">
        <v>83</v>
      </c>
      <c r="AV126" s="15" t="s">
        <v>122</v>
      </c>
      <c r="AW126" s="15" t="s">
        <v>35</v>
      </c>
      <c r="AX126" s="15" t="s">
        <v>79</v>
      </c>
      <c r="AY126" s="219" t="s">
        <v>115</v>
      </c>
    </row>
    <row r="127" spans="1:65" s="2" customFormat="1" ht="22.8">
      <c r="A127" s="34"/>
      <c r="B127" s="35"/>
      <c r="C127" s="174" t="s">
        <v>156</v>
      </c>
      <c r="D127" s="174" t="s">
        <v>117</v>
      </c>
      <c r="E127" s="175" t="s">
        <v>187</v>
      </c>
      <c r="F127" s="176" t="s">
        <v>188</v>
      </c>
      <c r="G127" s="177" t="s">
        <v>120</v>
      </c>
      <c r="H127" s="178">
        <v>4000</v>
      </c>
      <c r="I127" s="179"/>
      <c r="J127" s="180">
        <f>ROUND(I127*H127,2)</f>
        <v>0</v>
      </c>
      <c r="K127" s="176" t="s">
        <v>121</v>
      </c>
      <c r="L127" s="39"/>
      <c r="M127" s="181" t="s">
        <v>19</v>
      </c>
      <c r="N127" s="182" t="s">
        <v>47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5" t="s">
        <v>122</v>
      </c>
      <c r="AT127" s="185" t="s">
        <v>117</v>
      </c>
      <c r="AU127" s="185" t="s">
        <v>83</v>
      </c>
      <c r="AY127" s="17" t="s">
        <v>115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7" t="s">
        <v>122</v>
      </c>
      <c r="BK127" s="186">
        <f>ROUND(I127*H127,2)</f>
        <v>0</v>
      </c>
      <c r="BL127" s="17" t="s">
        <v>122</v>
      </c>
      <c r="BM127" s="185" t="s">
        <v>189</v>
      </c>
    </row>
    <row r="128" spans="2:51" s="13" customFormat="1" ht="10.2">
      <c r="B128" s="187"/>
      <c r="C128" s="188"/>
      <c r="D128" s="189" t="s">
        <v>126</v>
      </c>
      <c r="E128" s="190" t="s">
        <v>19</v>
      </c>
      <c r="F128" s="191" t="s">
        <v>175</v>
      </c>
      <c r="G128" s="188"/>
      <c r="H128" s="190" t="s">
        <v>19</v>
      </c>
      <c r="I128" s="192"/>
      <c r="J128" s="188"/>
      <c r="K128" s="188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126</v>
      </c>
      <c r="AU128" s="197" t="s">
        <v>83</v>
      </c>
      <c r="AV128" s="13" t="s">
        <v>79</v>
      </c>
      <c r="AW128" s="13" t="s">
        <v>35</v>
      </c>
      <c r="AX128" s="13" t="s">
        <v>74</v>
      </c>
      <c r="AY128" s="197" t="s">
        <v>115</v>
      </c>
    </row>
    <row r="129" spans="2:51" s="14" customFormat="1" ht="10.2">
      <c r="B129" s="198"/>
      <c r="C129" s="199"/>
      <c r="D129" s="189" t="s">
        <v>126</v>
      </c>
      <c r="E129" s="200" t="s">
        <v>19</v>
      </c>
      <c r="F129" s="201" t="s">
        <v>180</v>
      </c>
      <c r="G129" s="199"/>
      <c r="H129" s="202">
        <v>4000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126</v>
      </c>
      <c r="AU129" s="208" t="s">
        <v>83</v>
      </c>
      <c r="AV129" s="14" t="s">
        <v>83</v>
      </c>
      <c r="AW129" s="14" t="s">
        <v>35</v>
      </c>
      <c r="AX129" s="14" t="s">
        <v>74</v>
      </c>
      <c r="AY129" s="208" t="s">
        <v>115</v>
      </c>
    </row>
    <row r="130" spans="2:51" s="15" customFormat="1" ht="10.2">
      <c r="B130" s="209"/>
      <c r="C130" s="210"/>
      <c r="D130" s="189" t="s">
        <v>126</v>
      </c>
      <c r="E130" s="211" t="s">
        <v>19</v>
      </c>
      <c r="F130" s="212" t="s">
        <v>131</v>
      </c>
      <c r="G130" s="210"/>
      <c r="H130" s="213">
        <v>4000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126</v>
      </c>
      <c r="AU130" s="219" t="s">
        <v>83</v>
      </c>
      <c r="AV130" s="15" t="s">
        <v>122</v>
      </c>
      <c r="AW130" s="15" t="s">
        <v>35</v>
      </c>
      <c r="AX130" s="15" t="s">
        <v>79</v>
      </c>
      <c r="AY130" s="219" t="s">
        <v>115</v>
      </c>
    </row>
    <row r="131" spans="1:65" s="2" customFormat="1" ht="22.8">
      <c r="A131" s="34"/>
      <c r="B131" s="35"/>
      <c r="C131" s="174" t="s">
        <v>8</v>
      </c>
      <c r="D131" s="174" t="s">
        <v>117</v>
      </c>
      <c r="E131" s="175" t="s">
        <v>190</v>
      </c>
      <c r="F131" s="176" t="s">
        <v>191</v>
      </c>
      <c r="G131" s="177" t="s">
        <v>120</v>
      </c>
      <c r="H131" s="178">
        <v>4000</v>
      </c>
      <c r="I131" s="179"/>
      <c r="J131" s="180">
        <f>ROUND(I131*H131,2)</f>
        <v>0</v>
      </c>
      <c r="K131" s="176" t="s">
        <v>121</v>
      </c>
      <c r="L131" s="39"/>
      <c r="M131" s="181" t="s">
        <v>19</v>
      </c>
      <c r="N131" s="182" t="s">
        <v>47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5" t="s">
        <v>122</v>
      </c>
      <c r="AT131" s="185" t="s">
        <v>117</v>
      </c>
      <c r="AU131" s="185" t="s">
        <v>83</v>
      </c>
      <c r="AY131" s="17" t="s">
        <v>115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7" t="s">
        <v>122</v>
      </c>
      <c r="BK131" s="186">
        <f>ROUND(I131*H131,2)</f>
        <v>0</v>
      </c>
      <c r="BL131" s="17" t="s">
        <v>122</v>
      </c>
      <c r="BM131" s="185" t="s">
        <v>192</v>
      </c>
    </row>
    <row r="132" spans="2:51" s="13" customFormat="1" ht="10.2">
      <c r="B132" s="187"/>
      <c r="C132" s="188"/>
      <c r="D132" s="189" t="s">
        <v>126</v>
      </c>
      <c r="E132" s="190" t="s">
        <v>19</v>
      </c>
      <c r="F132" s="191" t="s">
        <v>175</v>
      </c>
      <c r="G132" s="188"/>
      <c r="H132" s="190" t="s">
        <v>19</v>
      </c>
      <c r="I132" s="192"/>
      <c r="J132" s="188"/>
      <c r="K132" s="188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126</v>
      </c>
      <c r="AU132" s="197" t="s">
        <v>83</v>
      </c>
      <c r="AV132" s="13" t="s">
        <v>79</v>
      </c>
      <c r="AW132" s="13" t="s">
        <v>35</v>
      </c>
      <c r="AX132" s="13" t="s">
        <v>74</v>
      </c>
      <c r="AY132" s="197" t="s">
        <v>115</v>
      </c>
    </row>
    <row r="133" spans="2:51" s="14" customFormat="1" ht="10.2">
      <c r="B133" s="198"/>
      <c r="C133" s="199"/>
      <c r="D133" s="189" t="s">
        <v>126</v>
      </c>
      <c r="E133" s="200" t="s">
        <v>19</v>
      </c>
      <c r="F133" s="201" t="s">
        <v>180</v>
      </c>
      <c r="G133" s="199"/>
      <c r="H133" s="202">
        <v>4000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126</v>
      </c>
      <c r="AU133" s="208" t="s">
        <v>83</v>
      </c>
      <c r="AV133" s="14" t="s">
        <v>83</v>
      </c>
      <c r="AW133" s="14" t="s">
        <v>35</v>
      </c>
      <c r="AX133" s="14" t="s">
        <v>74</v>
      </c>
      <c r="AY133" s="208" t="s">
        <v>115</v>
      </c>
    </row>
    <row r="134" spans="2:51" s="15" customFormat="1" ht="10.2">
      <c r="B134" s="209"/>
      <c r="C134" s="210"/>
      <c r="D134" s="189" t="s">
        <v>126</v>
      </c>
      <c r="E134" s="211" t="s">
        <v>19</v>
      </c>
      <c r="F134" s="212" t="s">
        <v>131</v>
      </c>
      <c r="G134" s="210"/>
      <c r="H134" s="213">
        <v>4000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126</v>
      </c>
      <c r="AU134" s="219" t="s">
        <v>83</v>
      </c>
      <c r="AV134" s="15" t="s">
        <v>122</v>
      </c>
      <c r="AW134" s="15" t="s">
        <v>35</v>
      </c>
      <c r="AX134" s="15" t="s">
        <v>79</v>
      </c>
      <c r="AY134" s="219" t="s">
        <v>115</v>
      </c>
    </row>
    <row r="135" spans="1:65" s="2" customFormat="1" ht="44.25" customHeight="1">
      <c r="A135" s="34"/>
      <c r="B135" s="35"/>
      <c r="C135" s="174" t="s">
        <v>162</v>
      </c>
      <c r="D135" s="174" t="s">
        <v>117</v>
      </c>
      <c r="E135" s="175" t="s">
        <v>193</v>
      </c>
      <c r="F135" s="176" t="s">
        <v>194</v>
      </c>
      <c r="G135" s="177" t="s">
        <v>120</v>
      </c>
      <c r="H135" s="178">
        <v>4000</v>
      </c>
      <c r="I135" s="179"/>
      <c r="J135" s="180">
        <f>ROUND(I135*H135,2)</f>
        <v>0</v>
      </c>
      <c r="K135" s="176" t="s">
        <v>121</v>
      </c>
      <c r="L135" s="39"/>
      <c r="M135" s="181" t="s">
        <v>19</v>
      </c>
      <c r="N135" s="182" t="s">
        <v>47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5" t="s">
        <v>122</v>
      </c>
      <c r="AT135" s="185" t="s">
        <v>117</v>
      </c>
      <c r="AU135" s="185" t="s">
        <v>83</v>
      </c>
      <c r="AY135" s="17" t="s">
        <v>115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7" t="s">
        <v>122</v>
      </c>
      <c r="BK135" s="186">
        <f>ROUND(I135*H135,2)</f>
        <v>0</v>
      </c>
      <c r="BL135" s="17" t="s">
        <v>122</v>
      </c>
      <c r="BM135" s="185" t="s">
        <v>195</v>
      </c>
    </row>
    <row r="136" spans="2:51" s="13" customFormat="1" ht="10.2">
      <c r="B136" s="187"/>
      <c r="C136" s="188"/>
      <c r="D136" s="189" t="s">
        <v>126</v>
      </c>
      <c r="E136" s="190" t="s">
        <v>19</v>
      </c>
      <c r="F136" s="191" t="s">
        <v>175</v>
      </c>
      <c r="G136" s="188"/>
      <c r="H136" s="190" t="s">
        <v>19</v>
      </c>
      <c r="I136" s="192"/>
      <c r="J136" s="188"/>
      <c r="K136" s="188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126</v>
      </c>
      <c r="AU136" s="197" t="s">
        <v>83</v>
      </c>
      <c r="AV136" s="13" t="s">
        <v>79</v>
      </c>
      <c r="AW136" s="13" t="s">
        <v>35</v>
      </c>
      <c r="AX136" s="13" t="s">
        <v>74</v>
      </c>
      <c r="AY136" s="197" t="s">
        <v>115</v>
      </c>
    </row>
    <row r="137" spans="2:51" s="14" customFormat="1" ht="10.2">
      <c r="B137" s="198"/>
      <c r="C137" s="199"/>
      <c r="D137" s="189" t="s">
        <v>126</v>
      </c>
      <c r="E137" s="200" t="s">
        <v>19</v>
      </c>
      <c r="F137" s="201" t="s">
        <v>180</v>
      </c>
      <c r="G137" s="199"/>
      <c r="H137" s="202">
        <v>4000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126</v>
      </c>
      <c r="AU137" s="208" t="s">
        <v>83</v>
      </c>
      <c r="AV137" s="14" t="s">
        <v>83</v>
      </c>
      <c r="AW137" s="14" t="s">
        <v>35</v>
      </c>
      <c r="AX137" s="14" t="s">
        <v>74</v>
      </c>
      <c r="AY137" s="208" t="s">
        <v>115</v>
      </c>
    </row>
    <row r="138" spans="2:51" s="15" customFormat="1" ht="10.2">
      <c r="B138" s="209"/>
      <c r="C138" s="210"/>
      <c r="D138" s="189" t="s">
        <v>126</v>
      </c>
      <c r="E138" s="211" t="s">
        <v>19</v>
      </c>
      <c r="F138" s="212" t="s">
        <v>131</v>
      </c>
      <c r="G138" s="210"/>
      <c r="H138" s="213">
        <v>4000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126</v>
      </c>
      <c r="AU138" s="219" t="s">
        <v>83</v>
      </c>
      <c r="AV138" s="15" t="s">
        <v>122</v>
      </c>
      <c r="AW138" s="15" t="s">
        <v>35</v>
      </c>
      <c r="AX138" s="15" t="s">
        <v>79</v>
      </c>
      <c r="AY138" s="219" t="s">
        <v>115</v>
      </c>
    </row>
    <row r="139" spans="2:63" s="12" customFormat="1" ht="22.8" customHeight="1">
      <c r="B139" s="158"/>
      <c r="C139" s="159"/>
      <c r="D139" s="160" t="s">
        <v>73</v>
      </c>
      <c r="E139" s="172" t="s">
        <v>163</v>
      </c>
      <c r="F139" s="172" t="s">
        <v>196</v>
      </c>
      <c r="G139" s="159"/>
      <c r="H139" s="159"/>
      <c r="I139" s="162"/>
      <c r="J139" s="173">
        <f>BK139</f>
        <v>0</v>
      </c>
      <c r="K139" s="159"/>
      <c r="L139" s="164"/>
      <c r="M139" s="165"/>
      <c r="N139" s="166"/>
      <c r="O139" s="166"/>
      <c r="P139" s="167">
        <f>SUM(P140:P149)</f>
        <v>0</v>
      </c>
      <c r="Q139" s="166"/>
      <c r="R139" s="167">
        <f>SUM(R140:R149)</f>
        <v>0</v>
      </c>
      <c r="S139" s="166"/>
      <c r="T139" s="168">
        <f>SUM(T140:T149)</f>
        <v>0</v>
      </c>
      <c r="AR139" s="169" t="s">
        <v>79</v>
      </c>
      <c r="AT139" s="170" t="s">
        <v>73</v>
      </c>
      <c r="AU139" s="170" t="s">
        <v>79</v>
      </c>
      <c r="AY139" s="169" t="s">
        <v>115</v>
      </c>
      <c r="BK139" s="171">
        <f>SUM(BK140:BK149)</f>
        <v>0</v>
      </c>
    </row>
    <row r="140" spans="1:65" s="2" customFormat="1" ht="22.8">
      <c r="A140" s="34"/>
      <c r="B140" s="35"/>
      <c r="C140" s="174" t="s">
        <v>197</v>
      </c>
      <c r="D140" s="174" t="s">
        <v>117</v>
      </c>
      <c r="E140" s="175" t="s">
        <v>198</v>
      </c>
      <c r="F140" s="176" t="s">
        <v>199</v>
      </c>
      <c r="G140" s="177" t="s">
        <v>200</v>
      </c>
      <c r="H140" s="178">
        <v>1</v>
      </c>
      <c r="I140" s="179"/>
      <c r="J140" s="180">
        <f>ROUND(I140*H140,2)</f>
        <v>0</v>
      </c>
      <c r="K140" s="176" t="s">
        <v>121</v>
      </c>
      <c r="L140" s="39"/>
      <c r="M140" s="181" t="s">
        <v>19</v>
      </c>
      <c r="N140" s="182" t="s">
        <v>47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5" t="s">
        <v>122</v>
      </c>
      <c r="AT140" s="185" t="s">
        <v>117</v>
      </c>
      <c r="AU140" s="185" t="s">
        <v>83</v>
      </c>
      <c r="AY140" s="17" t="s">
        <v>115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7" t="s">
        <v>122</v>
      </c>
      <c r="BK140" s="186">
        <f>ROUND(I140*H140,2)</f>
        <v>0</v>
      </c>
      <c r="BL140" s="17" t="s">
        <v>122</v>
      </c>
      <c r="BM140" s="185" t="s">
        <v>201</v>
      </c>
    </row>
    <row r="141" spans="1:65" s="2" customFormat="1" ht="16.5" customHeight="1">
      <c r="A141" s="34"/>
      <c r="B141" s="35"/>
      <c r="C141" s="220" t="s">
        <v>166</v>
      </c>
      <c r="D141" s="220" t="s">
        <v>147</v>
      </c>
      <c r="E141" s="221" t="s">
        <v>202</v>
      </c>
      <c r="F141" s="222" t="s">
        <v>203</v>
      </c>
      <c r="G141" s="223" t="s">
        <v>200</v>
      </c>
      <c r="H141" s="224">
        <v>1</v>
      </c>
      <c r="I141" s="225"/>
      <c r="J141" s="226">
        <f>ROUND(I141*H141,2)</f>
        <v>0</v>
      </c>
      <c r="K141" s="222" t="s">
        <v>121</v>
      </c>
      <c r="L141" s="227"/>
      <c r="M141" s="228" t="s">
        <v>19</v>
      </c>
      <c r="N141" s="229" t="s">
        <v>47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5" t="s">
        <v>140</v>
      </c>
      <c r="AT141" s="185" t="s">
        <v>147</v>
      </c>
      <c r="AU141" s="185" t="s">
        <v>83</v>
      </c>
      <c r="AY141" s="17" t="s">
        <v>115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7" t="s">
        <v>122</v>
      </c>
      <c r="BK141" s="186">
        <f>ROUND(I141*H141,2)</f>
        <v>0</v>
      </c>
      <c r="BL141" s="17" t="s">
        <v>122</v>
      </c>
      <c r="BM141" s="185" t="s">
        <v>204</v>
      </c>
    </row>
    <row r="142" spans="1:65" s="2" customFormat="1" ht="22.8">
      <c r="A142" s="34"/>
      <c r="B142" s="35"/>
      <c r="C142" s="174" t="s">
        <v>205</v>
      </c>
      <c r="D142" s="174" t="s">
        <v>117</v>
      </c>
      <c r="E142" s="175" t="s">
        <v>206</v>
      </c>
      <c r="F142" s="176" t="s">
        <v>207</v>
      </c>
      <c r="G142" s="177" t="s">
        <v>200</v>
      </c>
      <c r="H142" s="178">
        <v>2</v>
      </c>
      <c r="I142" s="179"/>
      <c r="J142" s="180">
        <f>ROUND(I142*H142,2)</f>
        <v>0</v>
      </c>
      <c r="K142" s="176" t="s">
        <v>121</v>
      </c>
      <c r="L142" s="39"/>
      <c r="M142" s="181" t="s">
        <v>19</v>
      </c>
      <c r="N142" s="182" t="s">
        <v>47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5" t="s">
        <v>122</v>
      </c>
      <c r="AT142" s="185" t="s">
        <v>117</v>
      </c>
      <c r="AU142" s="185" t="s">
        <v>83</v>
      </c>
      <c r="AY142" s="17" t="s">
        <v>115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7" t="s">
        <v>122</v>
      </c>
      <c r="BK142" s="186">
        <f>ROUND(I142*H142,2)</f>
        <v>0</v>
      </c>
      <c r="BL142" s="17" t="s">
        <v>122</v>
      </c>
      <c r="BM142" s="185" t="s">
        <v>208</v>
      </c>
    </row>
    <row r="143" spans="2:51" s="13" customFormat="1" ht="10.2">
      <c r="B143" s="187"/>
      <c r="C143" s="188"/>
      <c r="D143" s="189" t="s">
        <v>126</v>
      </c>
      <c r="E143" s="190" t="s">
        <v>19</v>
      </c>
      <c r="F143" s="191" t="s">
        <v>209</v>
      </c>
      <c r="G143" s="188"/>
      <c r="H143" s="190" t="s">
        <v>19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126</v>
      </c>
      <c r="AU143" s="197" t="s">
        <v>83</v>
      </c>
      <c r="AV143" s="13" t="s">
        <v>79</v>
      </c>
      <c r="AW143" s="13" t="s">
        <v>35</v>
      </c>
      <c r="AX143" s="13" t="s">
        <v>74</v>
      </c>
      <c r="AY143" s="197" t="s">
        <v>115</v>
      </c>
    </row>
    <row r="144" spans="2:51" s="14" customFormat="1" ht="10.2">
      <c r="B144" s="198"/>
      <c r="C144" s="199"/>
      <c r="D144" s="189" t="s">
        <v>126</v>
      </c>
      <c r="E144" s="200" t="s">
        <v>19</v>
      </c>
      <c r="F144" s="201" t="s">
        <v>79</v>
      </c>
      <c r="G144" s="199"/>
      <c r="H144" s="202">
        <v>1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126</v>
      </c>
      <c r="AU144" s="208" t="s">
        <v>83</v>
      </c>
      <c r="AV144" s="14" t="s">
        <v>83</v>
      </c>
      <c r="AW144" s="14" t="s">
        <v>35</v>
      </c>
      <c r="AX144" s="14" t="s">
        <v>74</v>
      </c>
      <c r="AY144" s="208" t="s">
        <v>115</v>
      </c>
    </row>
    <row r="145" spans="2:51" s="13" customFormat="1" ht="10.2">
      <c r="B145" s="187"/>
      <c r="C145" s="188"/>
      <c r="D145" s="189" t="s">
        <v>126</v>
      </c>
      <c r="E145" s="190" t="s">
        <v>19</v>
      </c>
      <c r="F145" s="191" t="s">
        <v>210</v>
      </c>
      <c r="G145" s="188"/>
      <c r="H145" s="190" t="s">
        <v>19</v>
      </c>
      <c r="I145" s="192"/>
      <c r="J145" s="188"/>
      <c r="K145" s="188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126</v>
      </c>
      <c r="AU145" s="197" t="s">
        <v>83</v>
      </c>
      <c r="AV145" s="13" t="s">
        <v>79</v>
      </c>
      <c r="AW145" s="13" t="s">
        <v>35</v>
      </c>
      <c r="AX145" s="13" t="s">
        <v>74</v>
      </c>
      <c r="AY145" s="197" t="s">
        <v>115</v>
      </c>
    </row>
    <row r="146" spans="2:51" s="14" customFormat="1" ht="10.2">
      <c r="B146" s="198"/>
      <c r="C146" s="199"/>
      <c r="D146" s="189" t="s">
        <v>126</v>
      </c>
      <c r="E146" s="200" t="s">
        <v>19</v>
      </c>
      <c r="F146" s="201" t="s">
        <v>79</v>
      </c>
      <c r="G146" s="199"/>
      <c r="H146" s="202">
        <v>1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126</v>
      </c>
      <c r="AU146" s="208" t="s">
        <v>83</v>
      </c>
      <c r="AV146" s="14" t="s">
        <v>83</v>
      </c>
      <c r="AW146" s="14" t="s">
        <v>35</v>
      </c>
      <c r="AX146" s="14" t="s">
        <v>74</v>
      </c>
      <c r="AY146" s="208" t="s">
        <v>115</v>
      </c>
    </row>
    <row r="147" spans="2:51" s="15" customFormat="1" ht="10.2">
      <c r="B147" s="209"/>
      <c r="C147" s="210"/>
      <c r="D147" s="189" t="s">
        <v>126</v>
      </c>
      <c r="E147" s="211" t="s">
        <v>19</v>
      </c>
      <c r="F147" s="212" t="s">
        <v>131</v>
      </c>
      <c r="G147" s="210"/>
      <c r="H147" s="213">
        <v>2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126</v>
      </c>
      <c r="AU147" s="219" t="s">
        <v>83</v>
      </c>
      <c r="AV147" s="15" t="s">
        <v>122</v>
      </c>
      <c r="AW147" s="15" t="s">
        <v>35</v>
      </c>
      <c r="AX147" s="15" t="s">
        <v>79</v>
      </c>
      <c r="AY147" s="219" t="s">
        <v>115</v>
      </c>
    </row>
    <row r="148" spans="1:65" s="2" customFormat="1" ht="21.75" customHeight="1">
      <c r="A148" s="34"/>
      <c r="B148" s="35"/>
      <c r="C148" s="220" t="s">
        <v>169</v>
      </c>
      <c r="D148" s="220" t="s">
        <v>147</v>
      </c>
      <c r="E148" s="221" t="s">
        <v>211</v>
      </c>
      <c r="F148" s="222" t="s">
        <v>212</v>
      </c>
      <c r="G148" s="223" t="s">
        <v>200</v>
      </c>
      <c r="H148" s="224">
        <v>1</v>
      </c>
      <c r="I148" s="225"/>
      <c r="J148" s="226">
        <f>ROUND(I148*H148,2)</f>
        <v>0</v>
      </c>
      <c r="K148" s="222" t="s">
        <v>121</v>
      </c>
      <c r="L148" s="227"/>
      <c r="M148" s="228" t="s">
        <v>19</v>
      </c>
      <c r="N148" s="229" t="s">
        <v>47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5" t="s">
        <v>140</v>
      </c>
      <c r="AT148" s="185" t="s">
        <v>147</v>
      </c>
      <c r="AU148" s="185" t="s">
        <v>83</v>
      </c>
      <c r="AY148" s="17" t="s">
        <v>115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7" t="s">
        <v>122</v>
      </c>
      <c r="BK148" s="186">
        <f>ROUND(I148*H148,2)</f>
        <v>0</v>
      </c>
      <c r="BL148" s="17" t="s">
        <v>122</v>
      </c>
      <c r="BM148" s="185" t="s">
        <v>213</v>
      </c>
    </row>
    <row r="149" spans="1:65" s="2" customFormat="1" ht="55.5" customHeight="1">
      <c r="A149" s="34"/>
      <c r="B149" s="35"/>
      <c r="C149" s="174" t="s">
        <v>7</v>
      </c>
      <c r="D149" s="174" t="s">
        <v>117</v>
      </c>
      <c r="E149" s="175" t="s">
        <v>214</v>
      </c>
      <c r="F149" s="176" t="s">
        <v>215</v>
      </c>
      <c r="G149" s="177" t="s">
        <v>200</v>
      </c>
      <c r="H149" s="178">
        <v>1</v>
      </c>
      <c r="I149" s="179"/>
      <c r="J149" s="180">
        <f>ROUND(I149*H149,2)</f>
        <v>0</v>
      </c>
      <c r="K149" s="176" t="s">
        <v>121</v>
      </c>
      <c r="L149" s="39"/>
      <c r="M149" s="181" t="s">
        <v>19</v>
      </c>
      <c r="N149" s="182" t="s">
        <v>47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5" t="s">
        <v>122</v>
      </c>
      <c r="AT149" s="185" t="s">
        <v>117</v>
      </c>
      <c r="AU149" s="185" t="s">
        <v>83</v>
      </c>
      <c r="AY149" s="17" t="s">
        <v>115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7" t="s">
        <v>122</v>
      </c>
      <c r="BK149" s="186">
        <f>ROUND(I149*H149,2)</f>
        <v>0</v>
      </c>
      <c r="BL149" s="17" t="s">
        <v>122</v>
      </c>
      <c r="BM149" s="185" t="s">
        <v>216</v>
      </c>
    </row>
    <row r="150" spans="2:63" s="12" customFormat="1" ht="22.8" customHeight="1">
      <c r="B150" s="158"/>
      <c r="C150" s="159"/>
      <c r="D150" s="160" t="s">
        <v>73</v>
      </c>
      <c r="E150" s="172" t="s">
        <v>217</v>
      </c>
      <c r="F150" s="172" t="s">
        <v>218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SUM(P151:P156)</f>
        <v>0</v>
      </c>
      <c r="Q150" s="166"/>
      <c r="R150" s="167">
        <f>SUM(R151:R156)</f>
        <v>0</v>
      </c>
      <c r="S150" s="166"/>
      <c r="T150" s="168">
        <f>SUM(T151:T156)</f>
        <v>0</v>
      </c>
      <c r="AR150" s="169" t="s">
        <v>79</v>
      </c>
      <c r="AT150" s="170" t="s">
        <v>73</v>
      </c>
      <c r="AU150" s="170" t="s">
        <v>79</v>
      </c>
      <c r="AY150" s="169" t="s">
        <v>115</v>
      </c>
      <c r="BK150" s="171">
        <f>SUM(BK151:BK156)</f>
        <v>0</v>
      </c>
    </row>
    <row r="151" spans="1:65" s="2" customFormat="1" ht="34.2">
      <c r="A151" s="34"/>
      <c r="B151" s="35"/>
      <c r="C151" s="174" t="s">
        <v>174</v>
      </c>
      <c r="D151" s="174" t="s">
        <v>117</v>
      </c>
      <c r="E151" s="175" t="s">
        <v>219</v>
      </c>
      <c r="F151" s="176" t="s">
        <v>220</v>
      </c>
      <c r="G151" s="177" t="s">
        <v>150</v>
      </c>
      <c r="H151" s="178">
        <v>136.4</v>
      </c>
      <c r="I151" s="179"/>
      <c r="J151" s="180">
        <f>ROUND(I151*H151,2)</f>
        <v>0</v>
      </c>
      <c r="K151" s="176" t="s">
        <v>121</v>
      </c>
      <c r="L151" s="39"/>
      <c r="M151" s="181" t="s">
        <v>19</v>
      </c>
      <c r="N151" s="182" t="s">
        <v>47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5" t="s">
        <v>122</v>
      </c>
      <c r="AT151" s="185" t="s">
        <v>117</v>
      </c>
      <c r="AU151" s="185" t="s">
        <v>83</v>
      </c>
      <c r="AY151" s="17" t="s">
        <v>115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7" t="s">
        <v>122</v>
      </c>
      <c r="BK151" s="186">
        <f>ROUND(I151*H151,2)</f>
        <v>0</v>
      </c>
      <c r="BL151" s="17" t="s">
        <v>122</v>
      </c>
      <c r="BM151" s="185" t="s">
        <v>221</v>
      </c>
    </row>
    <row r="152" spans="1:65" s="2" customFormat="1" ht="34.2">
      <c r="A152" s="34"/>
      <c r="B152" s="35"/>
      <c r="C152" s="174" t="s">
        <v>222</v>
      </c>
      <c r="D152" s="174" t="s">
        <v>117</v>
      </c>
      <c r="E152" s="175" t="s">
        <v>223</v>
      </c>
      <c r="F152" s="176" t="s">
        <v>224</v>
      </c>
      <c r="G152" s="177" t="s">
        <v>150</v>
      </c>
      <c r="H152" s="178">
        <v>409.2</v>
      </c>
      <c r="I152" s="179"/>
      <c r="J152" s="180">
        <f>ROUND(I152*H152,2)</f>
        <v>0</v>
      </c>
      <c r="K152" s="176" t="s">
        <v>121</v>
      </c>
      <c r="L152" s="39"/>
      <c r="M152" s="181" t="s">
        <v>19</v>
      </c>
      <c r="N152" s="182" t="s">
        <v>47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5" t="s">
        <v>122</v>
      </c>
      <c r="AT152" s="185" t="s">
        <v>117</v>
      </c>
      <c r="AU152" s="185" t="s">
        <v>83</v>
      </c>
      <c r="AY152" s="17" t="s">
        <v>115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7" t="s">
        <v>122</v>
      </c>
      <c r="BK152" s="186">
        <f>ROUND(I152*H152,2)</f>
        <v>0</v>
      </c>
      <c r="BL152" s="17" t="s">
        <v>122</v>
      </c>
      <c r="BM152" s="185" t="s">
        <v>225</v>
      </c>
    </row>
    <row r="153" spans="2:51" s="14" customFormat="1" ht="10.2">
      <c r="B153" s="198"/>
      <c r="C153" s="199"/>
      <c r="D153" s="189" t="s">
        <v>126</v>
      </c>
      <c r="E153" s="200" t="s">
        <v>19</v>
      </c>
      <c r="F153" s="201" t="s">
        <v>226</v>
      </c>
      <c r="G153" s="199"/>
      <c r="H153" s="202">
        <v>409.2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126</v>
      </c>
      <c r="AU153" s="208" t="s">
        <v>83</v>
      </c>
      <c r="AV153" s="14" t="s">
        <v>83</v>
      </c>
      <c r="AW153" s="14" t="s">
        <v>35</v>
      </c>
      <c r="AX153" s="14" t="s">
        <v>74</v>
      </c>
      <c r="AY153" s="208" t="s">
        <v>115</v>
      </c>
    </row>
    <row r="154" spans="2:51" s="15" customFormat="1" ht="10.2">
      <c r="B154" s="209"/>
      <c r="C154" s="210"/>
      <c r="D154" s="189" t="s">
        <v>126</v>
      </c>
      <c r="E154" s="211" t="s">
        <v>19</v>
      </c>
      <c r="F154" s="212" t="s">
        <v>131</v>
      </c>
      <c r="G154" s="210"/>
      <c r="H154" s="213">
        <v>409.2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126</v>
      </c>
      <c r="AU154" s="219" t="s">
        <v>83</v>
      </c>
      <c r="AV154" s="15" t="s">
        <v>122</v>
      </c>
      <c r="AW154" s="15" t="s">
        <v>35</v>
      </c>
      <c r="AX154" s="15" t="s">
        <v>79</v>
      </c>
      <c r="AY154" s="219" t="s">
        <v>115</v>
      </c>
    </row>
    <row r="155" spans="1:65" s="2" customFormat="1" ht="44.25" customHeight="1">
      <c r="A155" s="34"/>
      <c r="B155" s="35"/>
      <c r="C155" s="174" t="s">
        <v>179</v>
      </c>
      <c r="D155" s="174" t="s">
        <v>117</v>
      </c>
      <c r="E155" s="175" t="s">
        <v>227</v>
      </c>
      <c r="F155" s="176" t="s">
        <v>228</v>
      </c>
      <c r="G155" s="177" t="s">
        <v>150</v>
      </c>
      <c r="H155" s="178">
        <v>136.4</v>
      </c>
      <c r="I155" s="179"/>
      <c r="J155" s="180">
        <f>ROUND(I155*H155,2)</f>
        <v>0</v>
      </c>
      <c r="K155" s="176" t="s">
        <v>19</v>
      </c>
      <c r="L155" s="39"/>
      <c r="M155" s="181" t="s">
        <v>19</v>
      </c>
      <c r="N155" s="182" t="s">
        <v>47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5" t="s">
        <v>122</v>
      </c>
      <c r="AT155" s="185" t="s">
        <v>117</v>
      </c>
      <c r="AU155" s="185" t="s">
        <v>83</v>
      </c>
      <c r="AY155" s="17" t="s">
        <v>115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7" t="s">
        <v>122</v>
      </c>
      <c r="BK155" s="186">
        <f>ROUND(I155*H155,2)</f>
        <v>0</v>
      </c>
      <c r="BL155" s="17" t="s">
        <v>122</v>
      </c>
      <c r="BM155" s="185" t="s">
        <v>229</v>
      </c>
    </row>
    <row r="156" spans="1:47" s="2" customFormat="1" ht="19.2">
      <c r="A156" s="34"/>
      <c r="B156" s="35"/>
      <c r="C156" s="36"/>
      <c r="D156" s="189" t="s">
        <v>157</v>
      </c>
      <c r="E156" s="36"/>
      <c r="F156" s="230" t="s">
        <v>230</v>
      </c>
      <c r="G156" s="36"/>
      <c r="H156" s="36"/>
      <c r="I156" s="231"/>
      <c r="J156" s="36"/>
      <c r="K156" s="36"/>
      <c r="L156" s="39"/>
      <c r="M156" s="232"/>
      <c r="N156" s="233"/>
      <c r="O156" s="65"/>
      <c r="P156" s="65"/>
      <c r="Q156" s="65"/>
      <c r="R156" s="65"/>
      <c r="S156" s="65"/>
      <c r="T156" s="6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157</v>
      </c>
      <c r="AU156" s="17" t="s">
        <v>83</v>
      </c>
    </row>
    <row r="157" spans="2:63" s="12" customFormat="1" ht="22.8" customHeight="1">
      <c r="B157" s="158"/>
      <c r="C157" s="159"/>
      <c r="D157" s="160" t="s">
        <v>73</v>
      </c>
      <c r="E157" s="172" t="s">
        <v>231</v>
      </c>
      <c r="F157" s="172" t="s">
        <v>232</v>
      </c>
      <c r="G157" s="159"/>
      <c r="H157" s="159"/>
      <c r="I157" s="162"/>
      <c r="J157" s="173">
        <f>BK157</f>
        <v>0</v>
      </c>
      <c r="K157" s="159"/>
      <c r="L157" s="164"/>
      <c r="M157" s="165"/>
      <c r="N157" s="166"/>
      <c r="O157" s="166"/>
      <c r="P157" s="167">
        <f>P158</f>
        <v>0</v>
      </c>
      <c r="Q157" s="166"/>
      <c r="R157" s="167">
        <f>R158</f>
        <v>0</v>
      </c>
      <c r="S157" s="166"/>
      <c r="T157" s="168">
        <f>T158</f>
        <v>0</v>
      </c>
      <c r="AR157" s="169" t="s">
        <v>79</v>
      </c>
      <c r="AT157" s="170" t="s">
        <v>73</v>
      </c>
      <c r="AU157" s="170" t="s">
        <v>79</v>
      </c>
      <c r="AY157" s="169" t="s">
        <v>115</v>
      </c>
      <c r="BK157" s="171">
        <f>BK158</f>
        <v>0</v>
      </c>
    </row>
    <row r="158" spans="1:65" s="2" customFormat="1" ht="44.25" customHeight="1">
      <c r="A158" s="34"/>
      <c r="B158" s="35"/>
      <c r="C158" s="174" t="s">
        <v>233</v>
      </c>
      <c r="D158" s="174" t="s">
        <v>117</v>
      </c>
      <c r="E158" s="175" t="s">
        <v>234</v>
      </c>
      <c r="F158" s="176" t="s">
        <v>235</v>
      </c>
      <c r="G158" s="177" t="s">
        <v>150</v>
      </c>
      <c r="H158" s="178">
        <v>0.23</v>
      </c>
      <c r="I158" s="179"/>
      <c r="J158" s="180">
        <f>ROUND(I158*H158,2)</f>
        <v>0</v>
      </c>
      <c r="K158" s="176" t="s">
        <v>121</v>
      </c>
      <c r="L158" s="39"/>
      <c r="M158" s="234" t="s">
        <v>19</v>
      </c>
      <c r="N158" s="235" t="s">
        <v>47</v>
      </c>
      <c r="O158" s="236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122</v>
      </c>
      <c r="AT158" s="185" t="s">
        <v>117</v>
      </c>
      <c r="AU158" s="185" t="s">
        <v>83</v>
      </c>
      <c r="AY158" s="17" t="s">
        <v>115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7" t="s">
        <v>122</v>
      </c>
      <c r="BK158" s="186">
        <f>ROUND(I158*H158,2)</f>
        <v>0</v>
      </c>
      <c r="BL158" s="17" t="s">
        <v>122</v>
      </c>
      <c r="BM158" s="185" t="s">
        <v>236</v>
      </c>
    </row>
    <row r="159" spans="1:31" s="2" customFormat="1" ht="6.9" customHeight="1">
      <c r="A159" s="34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39"/>
      <c r="M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</sheetData>
  <sheetProtection algorithmName="SHA-512" hashValue="FSn9MUK9ElwDNbGnc0eqWZPu84W7mVp0K2lnrfNtD9q2yEsNY2jlYcFTMesTrfKjjBcTCPJlMYFOhiWL0YmIhA==" saltValue="ff4FjL9V7147XoFxb1Mz5jhNZt5q5DIbJqMNmr92IzthTmFKDH9FxcE+UgGdxhLzSy8SgZVdWDm71yClGl0jhw==" spinCount="100000" sheet="1" objects="1" scenarios="1" formatColumns="0" formatRows="0" autoFilter="0"/>
  <autoFilter ref="C84:K15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86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83</v>
      </c>
    </row>
    <row r="4" spans="2:46" s="1" customFormat="1" ht="24.9" customHeight="1" hidden="1">
      <c r="B4" s="20"/>
      <c r="D4" s="104" t="s">
        <v>87</v>
      </c>
      <c r="L4" s="20"/>
      <c r="M4" s="105" t="s">
        <v>10</v>
      </c>
      <c r="AT4" s="17" t="s">
        <v>35</v>
      </c>
    </row>
    <row r="5" spans="2:12" s="1" customFormat="1" ht="6.9" customHeight="1" hidden="1">
      <c r="B5" s="20"/>
      <c r="L5" s="20"/>
    </row>
    <row r="6" spans="2:12" s="1" customFormat="1" ht="12" customHeight="1" hidden="1">
      <c r="B6" s="20"/>
      <c r="D6" s="106" t="s">
        <v>16</v>
      </c>
      <c r="L6" s="20"/>
    </row>
    <row r="7" spans="2:12" s="1" customFormat="1" ht="16.5" customHeight="1" hidden="1">
      <c r="B7" s="20"/>
      <c r="E7" s="279" t="str">
        <f>'Rekapitulace stavby'!K6</f>
        <v>Cesta do Suché - I. etapa, oprava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6" t="s">
        <v>88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237</v>
      </c>
      <c r="F9" s="282"/>
      <c r="G9" s="282"/>
      <c r="H9" s="282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6" t="s">
        <v>21</v>
      </c>
      <c r="E12" s="34"/>
      <c r="F12" s="108" t="s">
        <v>37</v>
      </c>
      <c r="G12" s="34"/>
      <c r="H12" s="34"/>
      <c r="I12" s="106" t="s">
        <v>23</v>
      </c>
      <c r="J12" s="109" t="str">
        <f>'Rekapitulace stavby'!AN8</f>
        <v>25. 2. 2021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tr">
        <f>IF('Rekapitulace stavby'!AN10="","",'Rekapitulace stavby'!AN10)</f>
        <v>00007536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8" t="str">
        <f>IF('Rekapitulace stavby'!E11="","",'Rekapitulace stavby'!E11)</f>
        <v xml:space="preserve">Palivový podnik Ústí, s. p. </v>
      </c>
      <c r="F15" s="34"/>
      <c r="G15" s="34"/>
      <c r="H15" s="34"/>
      <c r="I15" s="106" t="s">
        <v>29</v>
      </c>
      <c r="J15" s="108" t="str">
        <f>IF('Rekapitulace stavby'!AN11="","",'Rekapitulace stavby'!AN11)</f>
        <v>CZ0007536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tr">
        <f>IF('Rekapitulace stavby'!AN16="","",'Rekapitulace stavby'!AN16)</f>
        <v/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8" t="str">
        <f>IF('Rekapitulace stavby'!E17="","",'Rekapitulace stavby'!E17)</f>
        <v>B-PROJEKTY Teplice s.r.o.</v>
      </c>
      <c r="F21" s="34"/>
      <c r="G21" s="34"/>
      <c r="H21" s="34"/>
      <c r="I21" s="106" t="s">
        <v>29</v>
      </c>
      <c r="J21" s="108" t="str">
        <f>IF('Rekapitulace stavby'!AN17="","",'Rekapitulace stavby'!AN17)</f>
        <v/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26</v>
      </c>
      <c r="J23" s="108" t="str">
        <f>IF('Rekapitulace stavby'!AN19="","",'Rekapitulace stavby'!AN19)</f>
        <v/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8" t="str">
        <f>IF('Rekapitulace stavby'!E20="","",'Rekapitulace stavby'!E20)</f>
        <v xml:space="preserve"> </v>
      </c>
      <c r="F24" s="34"/>
      <c r="G24" s="34"/>
      <c r="H24" s="34"/>
      <c r="I24" s="106" t="s">
        <v>29</v>
      </c>
      <c r="J24" s="108" t="str">
        <f>IF('Rekapitulace stavby'!AN20="","",'Rekapitulace stavby'!AN20)</f>
        <v/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6" t="s">
        <v>38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0"/>
      <c r="B27" s="111"/>
      <c r="C27" s="110"/>
      <c r="D27" s="110"/>
      <c r="E27" s="285" t="s">
        <v>19</v>
      </c>
      <c r="F27" s="285"/>
      <c r="G27" s="285"/>
      <c r="H27" s="28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 hidden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4" t="s">
        <v>40</v>
      </c>
      <c r="E30" s="34"/>
      <c r="F30" s="34"/>
      <c r="G30" s="34"/>
      <c r="H30" s="34"/>
      <c r="I30" s="34"/>
      <c r="J30" s="115">
        <f>ROUND(J82,2)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 hidden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9"/>
      <c r="C32" s="34"/>
      <c r="D32" s="34"/>
      <c r="E32" s="34"/>
      <c r="F32" s="116" t="s">
        <v>42</v>
      </c>
      <c r="G32" s="34"/>
      <c r="H32" s="34"/>
      <c r="I32" s="116" t="s">
        <v>41</v>
      </c>
      <c r="J32" s="116" t="s">
        <v>43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7" t="s">
        <v>44</v>
      </c>
      <c r="E33" s="106" t="s">
        <v>45</v>
      </c>
      <c r="F33" s="118">
        <f>ROUND((SUM(BE82:BE87)),2)</f>
        <v>0</v>
      </c>
      <c r="G33" s="34"/>
      <c r="H33" s="34"/>
      <c r="I33" s="119">
        <v>0.21</v>
      </c>
      <c r="J33" s="118">
        <f>ROUND(((SUM(BE82:BE87))*I33),2)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6" t="s">
        <v>46</v>
      </c>
      <c r="F34" s="118">
        <f>ROUND((SUM(BF82:BF87)),2)</f>
        <v>0</v>
      </c>
      <c r="G34" s="34"/>
      <c r="H34" s="34"/>
      <c r="I34" s="119">
        <v>0.15</v>
      </c>
      <c r="J34" s="118">
        <f>ROUND(((SUM(BF82:BF87))*I34),2)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106" t="s">
        <v>44</v>
      </c>
      <c r="E35" s="106" t="s">
        <v>47</v>
      </c>
      <c r="F35" s="118">
        <f>ROUND((SUM(BG82:BG87)),2)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48</v>
      </c>
      <c r="F36" s="118">
        <f>ROUND((SUM(BH82:BH87)),2)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49</v>
      </c>
      <c r="F37" s="118">
        <f>ROUND((SUM(BI82:BI87)),2)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0.2" hidden="1"/>
    <row r="42" ht="10.2" hidden="1"/>
    <row r="43" ht="10.2" hidden="1"/>
    <row r="44" spans="1:31" s="2" customFormat="1" ht="6.9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90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Cesta do Suché - I. etapa, oprava</v>
      </c>
      <c r="F48" s="287"/>
      <c r="G48" s="287"/>
      <c r="H48" s="28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88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VON - Vedlejší a ostatní ...</v>
      </c>
      <c r="F50" s="288"/>
      <c r="G50" s="288"/>
      <c r="H50" s="288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60" t="str">
        <f>IF(J12="","",J12)</f>
        <v>25. 2. 2021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 xml:space="preserve">Palivový podnik Ústí, s. p. </v>
      </c>
      <c r="G54" s="36"/>
      <c r="H54" s="36"/>
      <c r="I54" s="29" t="s">
        <v>33</v>
      </c>
      <c r="J54" s="32" t="str">
        <f>E21</f>
        <v>B-PROJEKTY Teplice s.r.o.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 xml:space="preserve"> 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4" t="s">
        <v>72</v>
      </c>
      <c r="D59" s="36"/>
      <c r="E59" s="36"/>
      <c r="F59" s="36"/>
      <c r="G59" s="36"/>
      <c r="H59" s="36"/>
      <c r="I59" s="36"/>
      <c r="J59" s="78">
        <f>J82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93</v>
      </c>
    </row>
    <row r="60" spans="2:12" s="9" customFormat="1" ht="24.9" customHeight="1">
      <c r="B60" s="135"/>
      <c r="C60" s="136"/>
      <c r="D60" s="137" t="s">
        <v>238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5" customHeight="1">
      <c r="B61" s="141"/>
      <c r="C61" s="142"/>
      <c r="D61" s="143" t="s">
        <v>239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5" customHeight="1">
      <c r="B62" s="141"/>
      <c r="C62" s="142"/>
      <c r="D62" s="143" t="s">
        <v>240</v>
      </c>
      <c r="E62" s="144"/>
      <c r="F62" s="144"/>
      <c r="G62" s="144"/>
      <c r="H62" s="144"/>
      <c r="I62" s="144"/>
      <c r="J62" s="145">
        <f>J86</f>
        <v>0</v>
      </c>
      <c r="K62" s="142"/>
      <c r="L62" s="146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" customHeight="1">
      <c r="A64" s="34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" customHeight="1">
      <c r="A68" s="34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" customHeight="1">
      <c r="A69" s="34"/>
      <c r="B69" s="35"/>
      <c r="C69" s="23" t="s">
        <v>100</v>
      </c>
      <c r="D69" s="36"/>
      <c r="E69" s="36"/>
      <c r="F69" s="36"/>
      <c r="G69" s="36"/>
      <c r="H69" s="36"/>
      <c r="I69" s="36"/>
      <c r="J69" s="36"/>
      <c r="K69" s="36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86" t="str">
        <f>E7</f>
        <v>Cesta do Suché - I. etapa, oprava</v>
      </c>
      <c r="F72" s="287"/>
      <c r="G72" s="287"/>
      <c r="H72" s="287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88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58" t="str">
        <f>E9</f>
        <v>VON - Vedlejší a ostatní ...</v>
      </c>
      <c r="F74" s="288"/>
      <c r="G74" s="288"/>
      <c r="H74" s="288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 xml:space="preserve"> </v>
      </c>
      <c r="G76" s="36"/>
      <c r="H76" s="36"/>
      <c r="I76" s="29" t="s">
        <v>23</v>
      </c>
      <c r="J76" s="60" t="str">
        <f>IF(J12="","",J12)</f>
        <v>25. 2. 2021</v>
      </c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5.65" customHeight="1">
      <c r="A78" s="34"/>
      <c r="B78" s="35"/>
      <c r="C78" s="29" t="s">
        <v>25</v>
      </c>
      <c r="D78" s="36"/>
      <c r="E78" s="36"/>
      <c r="F78" s="27" t="str">
        <f>E15</f>
        <v xml:space="preserve">Palivový podnik Ústí, s. p. </v>
      </c>
      <c r="G78" s="36"/>
      <c r="H78" s="36"/>
      <c r="I78" s="29" t="s">
        <v>33</v>
      </c>
      <c r="J78" s="32" t="str">
        <f>E21</f>
        <v>B-PROJEKTY Teplice s.r.o.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31</v>
      </c>
      <c r="D79" s="36"/>
      <c r="E79" s="36"/>
      <c r="F79" s="27" t="str">
        <f>IF(E18="","",E18)</f>
        <v>Vyplň údaj</v>
      </c>
      <c r="G79" s="36"/>
      <c r="H79" s="36"/>
      <c r="I79" s="29" t="s">
        <v>36</v>
      </c>
      <c r="J79" s="32" t="str">
        <f>E24</f>
        <v xml:space="preserve"> 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7"/>
      <c r="B81" s="148"/>
      <c r="C81" s="149" t="s">
        <v>101</v>
      </c>
      <c r="D81" s="150" t="s">
        <v>59</v>
      </c>
      <c r="E81" s="150" t="s">
        <v>55</v>
      </c>
      <c r="F81" s="150" t="s">
        <v>56</v>
      </c>
      <c r="G81" s="150" t="s">
        <v>102</v>
      </c>
      <c r="H81" s="150" t="s">
        <v>103</v>
      </c>
      <c r="I81" s="150" t="s">
        <v>104</v>
      </c>
      <c r="J81" s="150" t="s">
        <v>92</v>
      </c>
      <c r="K81" s="151" t="s">
        <v>105</v>
      </c>
      <c r="L81" s="152"/>
      <c r="M81" s="69" t="s">
        <v>19</v>
      </c>
      <c r="N81" s="70" t="s">
        <v>44</v>
      </c>
      <c r="O81" s="70" t="s">
        <v>106</v>
      </c>
      <c r="P81" s="70" t="s">
        <v>107</v>
      </c>
      <c r="Q81" s="70" t="s">
        <v>108</v>
      </c>
      <c r="R81" s="70" t="s">
        <v>109</v>
      </c>
      <c r="S81" s="70" t="s">
        <v>110</v>
      </c>
      <c r="T81" s="71" t="s">
        <v>111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8" customHeight="1">
      <c r="A82" s="34"/>
      <c r="B82" s="35"/>
      <c r="C82" s="76" t="s">
        <v>112</v>
      </c>
      <c r="D82" s="36"/>
      <c r="E82" s="36"/>
      <c r="F82" s="36"/>
      <c r="G82" s="36"/>
      <c r="H82" s="36"/>
      <c r="I82" s="36"/>
      <c r="J82" s="153">
        <f>BK82</f>
        <v>0</v>
      </c>
      <c r="K82" s="36"/>
      <c r="L82" s="39"/>
      <c r="M82" s="72"/>
      <c r="N82" s="154"/>
      <c r="O82" s="73"/>
      <c r="P82" s="155">
        <f>P83</f>
        <v>0</v>
      </c>
      <c r="Q82" s="73"/>
      <c r="R82" s="155">
        <f>R83</f>
        <v>0</v>
      </c>
      <c r="S82" s="73"/>
      <c r="T82" s="156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73</v>
      </c>
      <c r="AU82" s="17" t="s">
        <v>93</v>
      </c>
      <c r="BK82" s="157">
        <f>BK83</f>
        <v>0</v>
      </c>
    </row>
    <row r="83" spans="2:63" s="12" customFormat="1" ht="25.95" customHeight="1">
      <c r="B83" s="158"/>
      <c r="C83" s="159"/>
      <c r="D83" s="160" t="s">
        <v>73</v>
      </c>
      <c r="E83" s="161" t="s">
        <v>241</v>
      </c>
      <c r="F83" s="161" t="s">
        <v>242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P84+P86</f>
        <v>0</v>
      </c>
      <c r="Q83" s="166"/>
      <c r="R83" s="167">
        <f>R84+R86</f>
        <v>0</v>
      </c>
      <c r="S83" s="166"/>
      <c r="T83" s="168">
        <f>T84+T86</f>
        <v>0</v>
      </c>
      <c r="AR83" s="169" t="s">
        <v>141</v>
      </c>
      <c r="AT83" s="170" t="s">
        <v>73</v>
      </c>
      <c r="AU83" s="170" t="s">
        <v>74</v>
      </c>
      <c r="AY83" s="169" t="s">
        <v>115</v>
      </c>
      <c r="BK83" s="171">
        <f>BK84+BK86</f>
        <v>0</v>
      </c>
    </row>
    <row r="84" spans="2:63" s="12" customFormat="1" ht="22.8" customHeight="1">
      <c r="B84" s="158"/>
      <c r="C84" s="159"/>
      <c r="D84" s="160" t="s">
        <v>73</v>
      </c>
      <c r="E84" s="172" t="s">
        <v>243</v>
      </c>
      <c r="F84" s="172" t="s">
        <v>244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141</v>
      </c>
      <c r="AT84" s="170" t="s">
        <v>73</v>
      </c>
      <c r="AU84" s="170" t="s">
        <v>79</v>
      </c>
      <c r="AY84" s="169" t="s">
        <v>115</v>
      </c>
      <c r="BK84" s="171">
        <f>BK85</f>
        <v>0</v>
      </c>
    </row>
    <row r="85" spans="1:65" s="2" customFormat="1" ht="16.5" customHeight="1">
      <c r="A85" s="34"/>
      <c r="B85" s="35"/>
      <c r="C85" s="174" t="s">
        <v>79</v>
      </c>
      <c r="D85" s="174" t="s">
        <v>117</v>
      </c>
      <c r="E85" s="175" t="s">
        <v>245</v>
      </c>
      <c r="F85" s="176" t="s">
        <v>244</v>
      </c>
      <c r="G85" s="177" t="s">
        <v>246</v>
      </c>
      <c r="H85" s="178">
        <v>1</v>
      </c>
      <c r="I85" s="179"/>
      <c r="J85" s="180">
        <f>ROUND(I85*H85,2)</f>
        <v>0</v>
      </c>
      <c r="K85" s="176" t="s">
        <v>19</v>
      </c>
      <c r="L85" s="39"/>
      <c r="M85" s="181" t="s">
        <v>19</v>
      </c>
      <c r="N85" s="182" t="s">
        <v>47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5" t="s">
        <v>122</v>
      </c>
      <c r="AT85" s="185" t="s">
        <v>117</v>
      </c>
      <c r="AU85" s="185" t="s">
        <v>83</v>
      </c>
      <c r="AY85" s="17" t="s">
        <v>115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7" t="s">
        <v>122</v>
      </c>
      <c r="BK85" s="186">
        <f>ROUND(I85*H85,2)</f>
        <v>0</v>
      </c>
      <c r="BL85" s="17" t="s">
        <v>122</v>
      </c>
      <c r="BM85" s="185" t="s">
        <v>83</v>
      </c>
    </row>
    <row r="86" spans="2:63" s="12" customFormat="1" ht="22.8" customHeight="1">
      <c r="B86" s="158"/>
      <c r="C86" s="159"/>
      <c r="D86" s="160" t="s">
        <v>73</v>
      </c>
      <c r="E86" s="172" t="s">
        <v>247</v>
      </c>
      <c r="F86" s="172" t="s">
        <v>248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P87</f>
        <v>0</v>
      </c>
      <c r="Q86" s="166"/>
      <c r="R86" s="167">
        <f>R87</f>
        <v>0</v>
      </c>
      <c r="S86" s="166"/>
      <c r="T86" s="168">
        <f>T87</f>
        <v>0</v>
      </c>
      <c r="AR86" s="169" t="s">
        <v>141</v>
      </c>
      <c r="AT86" s="170" t="s">
        <v>73</v>
      </c>
      <c r="AU86" s="170" t="s">
        <v>79</v>
      </c>
      <c r="AY86" s="169" t="s">
        <v>115</v>
      </c>
      <c r="BK86" s="171">
        <f>BK87</f>
        <v>0</v>
      </c>
    </row>
    <row r="87" spans="1:65" s="2" customFormat="1" ht="16.5" customHeight="1">
      <c r="A87" s="34"/>
      <c r="B87" s="35"/>
      <c r="C87" s="174" t="s">
        <v>83</v>
      </c>
      <c r="D87" s="174" t="s">
        <v>117</v>
      </c>
      <c r="E87" s="175" t="s">
        <v>249</v>
      </c>
      <c r="F87" s="176" t="s">
        <v>250</v>
      </c>
      <c r="G87" s="177" t="s">
        <v>246</v>
      </c>
      <c r="H87" s="178">
        <v>4</v>
      </c>
      <c r="I87" s="179"/>
      <c r="J87" s="180">
        <f>ROUND(I87*H87,2)</f>
        <v>0</v>
      </c>
      <c r="K87" s="176" t="s">
        <v>19</v>
      </c>
      <c r="L87" s="39"/>
      <c r="M87" s="234" t="s">
        <v>19</v>
      </c>
      <c r="N87" s="235" t="s">
        <v>47</v>
      </c>
      <c r="O87" s="236"/>
      <c r="P87" s="237">
        <f>O87*H87</f>
        <v>0</v>
      </c>
      <c r="Q87" s="237">
        <v>0</v>
      </c>
      <c r="R87" s="237">
        <f>Q87*H87</f>
        <v>0</v>
      </c>
      <c r="S87" s="237">
        <v>0</v>
      </c>
      <c r="T87" s="23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122</v>
      </c>
      <c r="AT87" s="185" t="s">
        <v>117</v>
      </c>
      <c r="AU87" s="185" t="s">
        <v>83</v>
      </c>
      <c r="AY87" s="17" t="s">
        <v>115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122</v>
      </c>
      <c r="BK87" s="186">
        <f>ROUND(I87*H87,2)</f>
        <v>0</v>
      </c>
      <c r="BL87" s="17" t="s">
        <v>122</v>
      </c>
      <c r="BM87" s="185" t="s">
        <v>122</v>
      </c>
    </row>
    <row r="88" spans="1:31" s="2" customFormat="1" ht="6.9" customHeight="1">
      <c r="A88" s="34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39"/>
      <c r="M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</sheetData>
  <sheetProtection algorithmName="SHA-512" hashValue="KN8R5/8ItQ9o36sn/MBWSLfR0/vSxKviz8pkDWdm/Qr3gMiTx97migxV5usMBlJryLz0+zVaJNmKixjUlsl3mw==" saltValue="qhSJWWnomu4F1FGW+myEoM1bdND0409Yi5AqvatETW6XbIqDuutufAMwcIEn1M95ZMM/SsbJbrK9jYAVw1CuoQ==" spinCount="100000" sheet="1" objects="1" scenarios="1" formatColumns="0" formatRows="0" autoFilter="0"/>
  <autoFilter ref="C81:K8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 Jakub</dc:creator>
  <cp:keywords/>
  <dc:description/>
  <cp:lastModifiedBy>Muláková Alena</cp:lastModifiedBy>
  <dcterms:created xsi:type="dcterms:W3CDTF">2021-02-25T11:56:22Z</dcterms:created>
  <dcterms:modified xsi:type="dcterms:W3CDTF">2021-02-26T12:03:39Z</dcterms:modified>
  <cp:category/>
  <cp:version/>
  <cp:contentType/>
  <cp:contentStatus/>
</cp:coreProperties>
</file>