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/>
  <bookViews>
    <workbookView xWindow="65428" yWindow="65428" windowWidth="23256" windowHeight="12576" activeTab="2"/>
  </bookViews>
  <sheets>
    <sheet name="Rekapitulace stavby" sheetId="1" r:id="rId1"/>
    <sheet name="SO 01" sheetId="3" r:id="rId2"/>
    <sheet name="SO 02" sheetId="2" r:id="rId3"/>
  </sheets>
  <definedNames>
    <definedName name="_xlnm._FilterDatabase" localSheetId="2" hidden="1">'SO 02'!$C$122:$K$206</definedName>
    <definedName name="_xlnm.Print_Area" localSheetId="0">'Rekapitulace stavby'!$D$4:$AO$76,'Rekapitulace stavby'!$C$82:$AQ$98</definedName>
    <definedName name="_xlnm.Print_Area" localSheetId="2">'SO 02'!$C$4:$J$76,'SO 02'!$C$82:$J$102,'SO 02'!$C$108:$K$206</definedName>
    <definedName name="_xlnm.Print_Titles" localSheetId="0">'Rekapitulace stavby'!$92:$92</definedName>
    <definedName name="_xlnm.Print_Titles" localSheetId="2">'SO 02'!$122:$122</definedName>
  </definedNames>
  <calcPr calcId="191029"/>
  <extLst/>
</workbook>
</file>

<file path=xl/sharedStrings.xml><?xml version="1.0" encoding="utf-8"?>
<sst xmlns="http://schemas.openxmlformats.org/spreadsheetml/2006/main" count="1615" uniqueCount="404">
  <si>
    <t>Export Komplet</t>
  </si>
  <si>
    <t/>
  </si>
  <si>
    <t>2.0</t>
  </si>
  <si>
    <t>False</t>
  </si>
  <si>
    <t>{824db129-c726-41c3-acd8-737959bff895}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</si>
  <si>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</si>
  <si>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</si>
  <si>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</si>
  <si>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</si>
  <si>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</si>
  <si>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</si>
  <si>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</si>
  <si>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</si>
  <si>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</si>
  <si>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</si>
  <si>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</si>
  <si>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</si>
  <si>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</si>
  <si>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</si>
  <si>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00007536</t>
  </si>
  <si>
    <t>Palivový kombinát Ústí, státní podnik</t>
  </si>
  <si>
    <t>DIČ:</t>
  </si>
  <si>
    <t>CZ00007536</t>
  </si>
  <si>
    <t>Zhotovitel:</t>
  </si>
  <si>
    <t>Projektant:</t>
  </si>
  <si>
    <t>63756943</t>
  </si>
  <si>
    <t>Tomáš Behina</t>
  </si>
  <si>
    <t>206-7409282793</t>
  </si>
  <si>
    <t>True</t>
  </si>
  <si>
    <t>Zpracovatel:</t>
  </si>
  <si>
    <t>Poznámka:</t>
  </si>
  <si>
    <t>Je-li v technických specifikacích uveden odkaz na konkrétní výrobek, materiál, technologii příp. na obchodní firmu, tak se má za to, že se jedná o vymezení minimálních požadovaných standardů výrobku, technologie či materiálu. V tomto případě je účastník ZŘ oprávněn v nabídce uvést i jiné, kvalitativně a technicky obdobné řešení, které splňuje minimálně požadované standardy a odpovídá uvedeným parametrům.</t>
  </si>
  <si>
    <t>Cena bez DPH</t>
  </si>
  <si>
    <t>Sazba daně</t>
  </si>
  <si>
    <t>Základ daně</t>
  </si>
  <si>
    <t>DPH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</si>
  <si>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</si>
  <si>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</si>
  <si>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</si>
  <si>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</si>
  <si>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</si>
  <si>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</si>
  <si>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</si>
  <si>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</si>
  <si>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</si>
  <si>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</si>
  <si>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</si>
  <si>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</si>
  <si>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</si>
  <si>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</si>
  <si>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</si>
  <si>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</si>
  <si>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</si>
  <si>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</si>
  <si>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</si>
  <si>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</si>
  <si>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</si>
  <si>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</si>
  <si>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</si>
  <si>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</si>
  <si>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</si>
  <si>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</si>
  <si>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</si>
  <si>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</si>
  <si>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</si>
  <si>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</si>
  <si>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</si>
  <si>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</si>
  <si>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</si>
  <si>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</si>
  <si>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</si>
  <si>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</si>
  <si>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</si>
  <si>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STA</t>
  </si>
  <si>
    <t>1</t>
  </si>
  <si>
    <t>{6e0c6b21-76a8-4a9e-97ad-77dc7b84930c}</t>
  </si>
  <si>
    <t>2</t>
  </si>
  <si>
    <t>/</t>
  </si>
  <si>
    <t>Soupis</t>
  </si>
  <si>
    <t>{66b3d0e5-6f84-46c5-9739-fb288ae5983f}</t>
  </si>
  <si>
    <t>Objekt:</t>
  </si>
  <si>
    <t>001 - Etapy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</si>
  <si>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</si>
  <si>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</si>
  <si>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</si>
  <si>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</si>
  <si>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</si>
  <si>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</si>
  <si>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DEM - Demontáže</t>
  </si>
  <si>
    <t>21-M - Elektromontáže</t>
  </si>
  <si>
    <t>46-M - Zemní práce při extr.mont.pracích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</si>
  <si>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</si>
  <si>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</si>
  <si>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</si>
  <si>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</si>
  <si>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</si>
  <si>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</si>
  <si>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</si>
  <si>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</si>
  <si>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</si>
  <si>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</si>
  <si>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</si>
  <si>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</si>
  <si>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</si>
  <si>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</si>
  <si>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DEM</t>
  </si>
  <si>
    <t>Demontáže</t>
  </si>
  <si>
    <t>ROZPOCET</t>
  </si>
  <si>
    <t>K</t>
  </si>
  <si>
    <t>210204011-D</t>
  </si>
  <si>
    <t>Demontáž stožárů osvětlení ocelových samostatně stojících délky do 12 m</t>
  </si>
  <si>
    <t>kus</t>
  </si>
  <si>
    <t>CS ÚRS 2019 02</t>
  </si>
  <si>
    <t>4</t>
  </si>
  <si>
    <t>2090514935</t>
  </si>
  <si>
    <t>210202013-D</t>
  </si>
  <si>
    <t>Demontáž svítidlo výbojkové průmyslové nebo venkovní na výložník</t>
  </si>
  <si>
    <t>-935348428</t>
  </si>
  <si>
    <t>3</t>
  </si>
  <si>
    <t>210204201-D</t>
  </si>
  <si>
    <t>Demontáž elektrovýzbroje stožárů osvětlení 1 okruh</t>
  </si>
  <si>
    <t>-634549451</t>
  </si>
  <si>
    <t>210204103-D</t>
  </si>
  <si>
    <t>Demontáž výložníků osvětlení jednoramenných sloupových hmotnosti do 35 kg</t>
  </si>
  <si>
    <t>-1460988227</t>
  </si>
  <si>
    <t>5</t>
  </si>
  <si>
    <t>210204100-D</t>
  </si>
  <si>
    <t>Demontáž výložníků osvětlení jednoramenných nástěnných hmotnosti do 35 kg</t>
  </si>
  <si>
    <t>-1401054352</t>
  </si>
  <si>
    <t>460080112</t>
  </si>
  <si>
    <t>Bourání základu betonového se záhozem jámy sypaninou</t>
  </si>
  <si>
    <t>m3</t>
  </si>
  <si>
    <t>1162131271</t>
  </si>
  <si>
    <t>21-M</t>
  </si>
  <si>
    <t>Elektromontáže</t>
  </si>
  <si>
    <t>8</t>
  </si>
  <si>
    <t>741210211</t>
  </si>
  <si>
    <t>Montáž rozváděč skříňový nebo panelový nedělitelný do 500 kg</t>
  </si>
  <si>
    <t>512</t>
  </si>
  <si>
    <t>1722202654</t>
  </si>
  <si>
    <t>M</t>
  </si>
  <si>
    <t>Pol43</t>
  </si>
  <si>
    <t>kovová/plastová rozpojovací skříň VO</t>
  </si>
  <si>
    <t>ks</t>
  </si>
  <si>
    <t>-565558148</t>
  </si>
  <si>
    <t>Pol41</t>
  </si>
  <si>
    <t>Rozvaděč RVO</t>
  </si>
  <si>
    <t>1258914430</t>
  </si>
  <si>
    <t>210202016</t>
  </si>
  <si>
    <t>Montáž svítidlo výbojkové průmyslové nebo venkovní na sloupek parkový</t>
  </si>
  <si>
    <t>477984233</t>
  </si>
  <si>
    <t>210202013</t>
  </si>
  <si>
    <t>Montáž svítidlo výbojkové průmyslové nebo venkovní na výložník</t>
  </si>
  <si>
    <t>-1917411750</t>
  </si>
  <si>
    <t>PRE2624</t>
  </si>
  <si>
    <t>A1 - PRELED 2G °8190lm 68W IP66 4K ASTRODIM+CLO - napájecí zdroj OSRAM s funkcí AstroDIM/CLO, nastavení musí být specifikováno v objednávce. Uvedený příkon na počátku provozu. - připojení externím kabelem ve svorkovnici uvnitř svítidla</t>
  </si>
  <si>
    <t>-1860381158</t>
  </si>
  <si>
    <t>PRE2167</t>
  </si>
  <si>
    <t>A2 - PRELED 2G °6280lm 48W IP66 4K ASTRODIM+CLO - 24x LED - napájecí zdroj OSRAM s funkcí AstroDIM/CLO, nastavení musí být specifikováno v objednávce. Uvedený příkon na počátku provozu. - připojení externím kabelem ve svorkovnici uvnitř svítidla</t>
  </si>
  <si>
    <t>1573774878</t>
  </si>
  <si>
    <t>PRE2184</t>
  </si>
  <si>
    <t>A4 - PRELED 2G °3640lm 28W IP66 4K ASTRODIM+CLO - 16x LED - napájecí zdroj OSRAM s funkcí AstroDIM/CLO, nastavení musí být specifikováno v objednávce. Uvedený příkon na počátku provozu. - připojení externím kabelem ve svorkovnici uvnitř svítidla</t>
  </si>
  <si>
    <t>19573620</t>
  </si>
  <si>
    <t>PRE2625</t>
  </si>
  <si>
    <t>A - PRELED 2G °20020lm 158W IP66 4K ASTRODIM+CLO - napájecí zdroj OSRAM s funkcí konstantního světelného toku po dobu 15let, uvedený příkon na počátku provozu - připojení externím kabelem ve svorkovnici uvnitř svítidla</t>
  </si>
  <si>
    <t>-1028034414</t>
  </si>
  <si>
    <t>210204011</t>
  </si>
  <si>
    <t>Montáž stožárů osvětlení ocelových samostatně stojících délky do 12 m</t>
  </si>
  <si>
    <t>-1954609472</t>
  </si>
  <si>
    <t>31674067</t>
  </si>
  <si>
    <t>stožár osvětlovací sadový Pz 133/89/60 v 6,0m</t>
  </si>
  <si>
    <t>-87848774</t>
  </si>
  <si>
    <t>31674069</t>
  </si>
  <si>
    <t>stožár osvětlovací uliční Pz 133/89/60 v 8,0m</t>
  </si>
  <si>
    <t>-545659306</t>
  </si>
  <si>
    <t>210204201</t>
  </si>
  <si>
    <t>Montáž elektrovýzbroje stožárů osvětlení 1 okruh</t>
  </si>
  <si>
    <t>-767625157</t>
  </si>
  <si>
    <t>SR721-27 Z</t>
  </si>
  <si>
    <t>Svorkovnice SR 721-27 Z</t>
  </si>
  <si>
    <t>1912581016</t>
  </si>
  <si>
    <t>741122211</t>
  </si>
  <si>
    <t>Montáž kabel Cu plný kulatý žíla 3x1,5 až 6 mm2 uložený volně (CYKY)</t>
  </si>
  <si>
    <t>m</t>
  </si>
  <si>
    <t>1397135344</t>
  </si>
  <si>
    <t>11110100</t>
  </si>
  <si>
    <t>CYKY 3J1,5 (3Cx 1,5)</t>
  </si>
  <si>
    <t>1143258607</t>
  </si>
  <si>
    <t>210220302</t>
  </si>
  <si>
    <t>Montáž svorek hromosvodných se 3 a více šrouby</t>
  </si>
  <si>
    <t>-130866510</t>
  </si>
  <si>
    <t>SK</t>
  </si>
  <si>
    <t>Svorka uzemňovací na stožár</t>
  </si>
  <si>
    <t>-221174626</t>
  </si>
  <si>
    <t>741132132</t>
  </si>
  <si>
    <t>Ukončení kabelů 4x10 mm2 smršťovací záklopkou nebo páskem bez letování</t>
  </si>
  <si>
    <t>1671983941</t>
  </si>
  <si>
    <t>KSCZ4X 6-25</t>
  </si>
  <si>
    <t>Koncovka KSCZ4X 6-25 kabelová</t>
  </si>
  <si>
    <t>-1538846466</t>
  </si>
  <si>
    <t>741130025</t>
  </si>
  <si>
    <t>Ukončení vodič izolovaný do 16 mm2 na svorkovnici</t>
  </si>
  <si>
    <t>-1794706931</t>
  </si>
  <si>
    <t>741130021</t>
  </si>
  <si>
    <t>Ukončení vodič izolovaný do 2,5 mm2 na svorkovnici</t>
  </si>
  <si>
    <t>327358522</t>
  </si>
  <si>
    <t>871351101</t>
  </si>
  <si>
    <t>Montáž potrubí z PVC SDR 11 těsněných gumovým kroužkem otevřený výkop D 225 x 8,6 mm</t>
  </si>
  <si>
    <t>-153294637</t>
  </si>
  <si>
    <t>28611136</t>
  </si>
  <si>
    <t>trubka kanalizační PVC DN 200x1000 mm SN4</t>
  </si>
  <si>
    <t>323379490</t>
  </si>
  <si>
    <t>Pol70</t>
  </si>
  <si>
    <t>Uložení kabelové komory</t>
  </si>
  <si>
    <t>1945688339</t>
  </si>
  <si>
    <t>NK400/250</t>
  </si>
  <si>
    <t>Kabelová komora NK400/250</t>
  </si>
  <si>
    <t>1539316177</t>
  </si>
  <si>
    <t>210204103</t>
  </si>
  <si>
    <t>Montáž výložníků osvětlení jednoramenných sloupových hmotnosti do 35 kg</t>
  </si>
  <si>
    <t>-1385992414</t>
  </si>
  <si>
    <t>3484447R</t>
  </si>
  <si>
    <t>Výložník 1 m</t>
  </si>
  <si>
    <t>-340001954</t>
  </si>
  <si>
    <t>210204105</t>
  </si>
  <si>
    <t>Montáž výložníků osvětlení dvouramenných sloupových hmotnosti do 70 kg</t>
  </si>
  <si>
    <t>-558114664</t>
  </si>
  <si>
    <t>34844463</t>
  </si>
  <si>
    <t>výložník osvětlovacích stožárů dvojitý přímý</t>
  </si>
  <si>
    <t>1776898686</t>
  </si>
  <si>
    <t>210204100</t>
  </si>
  <si>
    <t>Montáž výložníků osvětlení jednoramenných nástěnných hmotnosti do 35 kg</t>
  </si>
  <si>
    <t>1129163212</t>
  </si>
  <si>
    <t>POL33</t>
  </si>
  <si>
    <t>Výložník na fasádu</t>
  </si>
  <si>
    <t>-1970865538</t>
  </si>
  <si>
    <t>741122222</t>
  </si>
  <si>
    <t>Montáž kabel Cu plný kulatý žíla 4x10 mm2 uložený volně (CYKY)</t>
  </si>
  <si>
    <t>824762622</t>
  </si>
  <si>
    <t>741128022</t>
  </si>
  <si>
    <t>Příplatek k montáži kabelů za zatažení vodiče a kabelu do 2,00 kg</t>
  </si>
  <si>
    <t>-955100789</t>
  </si>
  <si>
    <t>11187000</t>
  </si>
  <si>
    <t>CYKY 4J10 (4Bx10)</t>
  </si>
  <si>
    <t>967798910</t>
  </si>
  <si>
    <t>741410021</t>
  </si>
  <si>
    <t>Montáž vodič uzemňovací pásek průřezu do 120 mm2 v městské zástavbě v zemi</t>
  </si>
  <si>
    <t>-1213131201</t>
  </si>
  <si>
    <t>PÁSKA 30X4</t>
  </si>
  <si>
    <t>Pásek FeZn 30x4</t>
  </si>
  <si>
    <t>kg</t>
  </si>
  <si>
    <t>-212890343</t>
  </si>
  <si>
    <t>741371103</t>
  </si>
  <si>
    <t>Montáž svítidlo zářivkové průmyslové stropní přisazené 2 zdroje bez krytu</t>
  </si>
  <si>
    <t>-863024755</t>
  </si>
  <si>
    <t>M008</t>
  </si>
  <si>
    <t>Svítidlo Z</t>
  </si>
  <si>
    <t>766179634</t>
  </si>
  <si>
    <t>Pol71</t>
  </si>
  <si>
    <t>Příslušenství pro kabelové komory (průchodky, svorky, apod)</t>
  </si>
  <si>
    <t>kpl</t>
  </si>
  <si>
    <t>380177586</t>
  </si>
  <si>
    <t>741110142</t>
  </si>
  <si>
    <t>Montáž trubka pancéřová kovová tuhá závitová D přes 16 do 29 mm uložená pevně</t>
  </si>
  <si>
    <t>66244775</t>
  </si>
  <si>
    <t>34571124</t>
  </si>
  <si>
    <t>trubka elektroinstalační ocelová lakovaná závitová D 29 mm</t>
  </si>
  <si>
    <t>268948871</t>
  </si>
  <si>
    <t>741122231</t>
  </si>
  <si>
    <t>Montáž kabel Cu plný kulatý žíla 5x1,5 až 2,5 mm2 uložený volně (CYKY)</t>
  </si>
  <si>
    <t>-2055287141</t>
  </si>
  <si>
    <t>11110087</t>
  </si>
  <si>
    <t>CYKY 5J1,5 (5Cx1,5)</t>
  </si>
  <si>
    <t>-1334306378</t>
  </si>
  <si>
    <t>46-M</t>
  </si>
  <si>
    <t>Zemní práce při extr.mont.pracích</t>
  </si>
  <si>
    <t>460010023</t>
  </si>
  <si>
    <t>Vytyčení trasy vedení kabelového podzemního v terénu volném</t>
  </si>
  <si>
    <t>km</t>
  </si>
  <si>
    <t>-437589243</t>
  </si>
  <si>
    <t>460050813</t>
  </si>
  <si>
    <t>Hloubení nezapažených jam pro stožáry strojně v hornině tř 3</t>
  </si>
  <si>
    <t>-1218287899</t>
  </si>
  <si>
    <t>460070753</t>
  </si>
  <si>
    <t>Hloubení nezapažených jam pro ostatní konstrukce ručně v hornině tř 3</t>
  </si>
  <si>
    <t>-279882046</t>
  </si>
  <si>
    <t>460080013</t>
  </si>
  <si>
    <t>Základové konstrukce z monolitického betonu C 12/15 bez bednění</t>
  </si>
  <si>
    <t>-553633122</t>
  </si>
  <si>
    <t>460310102</t>
  </si>
  <si>
    <t>Řízený zemní protlak strojně v hornině tř 1 až 4 hloubky do 6 m vnějšího průměru do 90 mm</t>
  </si>
  <si>
    <t>-1342774828</t>
  </si>
  <si>
    <t>460202263</t>
  </si>
  <si>
    <t>Hloubení kabelových nezapažených rýh strojně š 50 cm, hl 80 cm, v hornině tř 3</t>
  </si>
  <si>
    <t>1674190671</t>
  </si>
  <si>
    <t>460202573</t>
  </si>
  <si>
    <t>Hloubení kabelových nezapažených rýh strojně š 60 cm, hl 120 cm, v hornině tř 3</t>
  </si>
  <si>
    <t>1431045930</t>
  </si>
  <si>
    <t>460421101</t>
  </si>
  <si>
    <t>Lože kabelů z písku nebo štěrkopísku tl 10 cm nad kabel, bez zakrytí, šířky lože do 65 cm</t>
  </si>
  <si>
    <t>1096359674</t>
  </si>
  <si>
    <t>460490013</t>
  </si>
  <si>
    <t>Krytí kabelů výstražnou fólií šířky 34 cm</t>
  </si>
  <si>
    <t>-1522519472</t>
  </si>
  <si>
    <t>699</t>
  </si>
  <si>
    <t>Folie 33 rudá - blesk</t>
  </si>
  <si>
    <t>1314437722</t>
  </si>
  <si>
    <t>460520173</t>
  </si>
  <si>
    <t>Montáž trubek ochranných plastových ohebných do 90 mm uložených do rýhy</t>
  </si>
  <si>
    <t>-916013571</t>
  </si>
  <si>
    <t>8595057643703</t>
  </si>
  <si>
    <t>Trubka KOPOFLEX 63 rudá</t>
  </si>
  <si>
    <t>500157995</t>
  </si>
  <si>
    <t>460520162</t>
  </si>
  <si>
    <t>Montáž trubek ochranných plastových tuhých D do 50 mm uložených do rýhy</t>
  </si>
  <si>
    <t>1026742233</t>
  </si>
  <si>
    <t>8595057655447</t>
  </si>
  <si>
    <t>Trubka oheb.06040 pr.40 750N HDPE m.</t>
  </si>
  <si>
    <t>-347184397</t>
  </si>
  <si>
    <t>460561811</t>
  </si>
  <si>
    <t>Zásyp rýh strojně včetně zhutnění a urovnání povrchu - ve volném terénu</t>
  </si>
  <si>
    <t>18543396</t>
  </si>
  <si>
    <t>460510075</t>
  </si>
  <si>
    <t>Kabelové prostupy z trub plastových do rýhy s obetonováním, průměru do 15 cm</t>
  </si>
  <si>
    <t>1012748524</t>
  </si>
  <si>
    <t>460030194</t>
  </si>
  <si>
    <t>Řezání podkladu nebo krytu živičného tloušťky do 20 cm</t>
  </si>
  <si>
    <t>-549511</t>
  </si>
  <si>
    <t>460030174</t>
  </si>
  <si>
    <t>Odstranění podkladu nebo krytu komunikace ze živice tloušťky do 30 cm</t>
  </si>
  <si>
    <t>m2</t>
  </si>
  <si>
    <t>466395526</t>
  </si>
  <si>
    <t>460650135</t>
  </si>
  <si>
    <t>Zřízení krytu vozovky a chodníku z litého asfaltu tloušťky do 8 cm</t>
  </si>
  <si>
    <t>64430650</t>
  </si>
  <si>
    <t>460030183</t>
  </si>
  <si>
    <t>Řezání podkladu nebo krytu betonového hloubky do 20 cm</t>
  </si>
  <si>
    <t>-1821877037</t>
  </si>
  <si>
    <t>460030162</t>
  </si>
  <si>
    <t>Odstranění podkladu nebo krytu komunikace z betonu prostého tloušťky do 30 cm</t>
  </si>
  <si>
    <t>-998829800</t>
  </si>
  <si>
    <t>460650124</t>
  </si>
  <si>
    <t>Zřízení krytu vozovky a chodníku z betonu prostého tloušťky do 20 cm</t>
  </si>
  <si>
    <t>1151112853</t>
  </si>
  <si>
    <t>460650054</t>
  </si>
  <si>
    <t>Zřízení podkladní vrstvy vozovky a chodníku ze štěrkodrti se zhutněním tloušťky do 20 cm</t>
  </si>
  <si>
    <t>1038756599</t>
  </si>
  <si>
    <t>VRN</t>
  </si>
  <si>
    <t>Vedlejší rozpočtové náklady</t>
  </si>
  <si>
    <t>PL</t>
  </si>
  <si>
    <t>Plošina</t>
  </si>
  <si>
    <t>hod</t>
  </si>
  <si>
    <t>1024</t>
  </si>
  <si>
    <t>-1679682189</t>
  </si>
  <si>
    <t>741810003</t>
  </si>
  <si>
    <t>Celková prohlídka elektrického rozvodu a zařízení do 1 milionu Kč</t>
  </si>
  <si>
    <t>1375761867</t>
  </si>
  <si>
    <t>741810002</t>
  </si>
  <si>
    <t>Celková prohlídka elektrického rozvodu a zařízení do 500 000,- Kč</t>
  </si>
  <si>
    <t>2098317797</t>
  </si>
  <si>
    <t>741820101</t>
  </si>
  <si>
    <t>Měření izolačního stavu svítidel</t>
  </si>
  <si>
    <t>soubor</t>
  </si>
  <si>
    <t>549474151</t>
  </si>
  <si>
    <t>74182010R</t>
  </si>
  <si>
    <t>Měření intenzity osvětlení</t>
  </si>
  <si>
    <t>165289535</t>
  </si>
  <si>
    <t>141R00</t>
  </si>
  <si>
    <t>Přirážka za podružný materiál</t>
  </si>
  <si>
    <t>%</t>
  </si>
  <si>
    <t>-2135210612</t>
  </si>
  <si>
    <t>013254000</t>
  </si>
  <si>
    <t>Dokumentace skutečného provedení stavby</t>
  </si>
  <si>
    <t>237259960</t>
  </si>
  <si>
    <t>034002000</t>
  </si>
  <si>
    <t>Zabezpečení staveniště</t>
  </si>
  <si>
    <t>-1170883469</t>
  </si>
  <si>
    <t>065002000</t>
  </si>
  <si>
    <t>Mimostaveništní doprava materiálů</t>
  </si>
  <si>
    <t>30290777</t>
  </si>
  <si>
    <t>071103000</t>
  </si>
  <si>
    <t>Provoz investora</t>
  </si>
  <si>
    <t>-298460534</t>
  </si>
  <si>
    <t>201R00</t>
  </si>
  <si>
    <t>Podíl přidružených výkonů</t>
  </si>
  <si>
    <t>197408235</t>
  </si>
  <si>
    <t>202R00</t>
  </si>
  <si>
    <t>Zednické výpomoci</t>
  </si>
  <si>
    <t>-1019491401</t>
  </si>
  <si>
    <t>00R00</t>
  </si>
  <si>
    <t>Likvidace odpadu, odvoz suti a vybouraných hmot na skládku,</t>
  </si>
  <si>
    <t>-979080439</t>
  </si>
  <si>
    <t>SO 01</t>
  </si>
  <si>
    <t>SO 02</t>
  </si>
  <si>
    <t>A1471 + A1479</t>
  </si>
  <si>
    <t>A1479 - Likvidace osvětlení v areálu Kohinoor</t>
  </si>
  <si>
    <t>A1471 - Osvětlení areálu Kohinoor</t>
  </si>
  <si>
    <t>Osvětlení areálu Kohinoor, 1. etapa + Likvidace osvětlení v areálu Kohinoor, 1. etapa</t>
  </si>
  <si>
    <t>SO 01 - A1479 - Likvidace osvětlení v areálu Kohinoor</t>
  </si>
  <si>
    <t>SO 02 - A1471 - Osvětlení areálu Kohinoor</t>
  </si>
  <si>
    <t>1. etapa</t>
  </si>
  <si>
    <t>doplnit</t>
  </si>
  <si>
    <t>SOUPIS PRACÍ S VÝKAZEM VÝMĚR - REKAPITULACE STAVBY</t>
  </si>
  <si>
    <t>SOUPIS PRACÍ S VÝKAZEM VÝMĚR - KRYCÍ LIST SOUPISU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</si>
</sst>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166" fontId="18" fillId="0" borderId="19" xfId="0" applyNumberFormat="1" applyFont="1" applyBorder="1" applyAlignment="1">
      <alignment vertical="center"/>
    </xf>
    <xf numFmtId="166" fontId="18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0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2" borderId="7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right"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7" fillId="3" borderId="0" xfId="0" applyFont="1" applyFill="1" applyAlignment="1" applyProtection="1">
      <alignment horizontal="left" vertical="center"/>
      <protection/>
    </xf>
    <xf numFmtId="0" fontId="17" fillId="3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17" fillId="3" borderId="13" xfId="0" applyFont="1" applyFill="1" applyBorder="1" applyAlignment="1" applyProtection="1">
      <alignment horizontal="center" vertical="center" wrapText="1"/>
      <protection/>
    </xf>
    <xf numFmtId="0" fontId="17" fillId="3" borderId="14" xfId="0" applyFont="1" applyFill="1" applyBorder="1" applyAlignment="1" applyProtection="1">
      <alignment horizontal="center" vertical="center" wrapText="1"/>
      <protection/>
    </xf>
    <xf numFmtId="0" fontId="17" fillId="3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7" fillId="0" borderId="22" xfId="0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4" fontId="17" fillId="0" borderId="22" xfId="0" applyNumberFormat="1" applyFont="1" applyBorder="1" applyAlignment="1" applyProtection="1">
      <alignment vertical="center"/>
      <protection/>
    </xf>
    <xf numFmtId="4" fontId="17" fillId="4" borderId="22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 applyProtection="1">
      <alignment/>
      <protection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4" fontId="31" fillId="0" borderId="22" xfId="0" applyNumberFormat="1" applyFont="1" applyBorder="1" applyAlignment="1" applyProtection="1">
      <alignment vertical="center"/>
      <protection/>
    </xf>
    <xf numFmtId="4" fontId="17" fillId="0" borderId="22" xfId="0" applyNumberFormat="1" applyFont="1" applyFill="1" applyBorder="1" applyAlignment="1" applyProtection="1">
      <alignment vertical="center"/>
      <protection/>
    </xf>
    <xf numFmtId="4" fontId="31" fillId="0" borderId="22" xfId="0" applyNumberFormat="1" applyFont="1" applyFill="1" applyBorder="1" applyAlignment="1" applyProtection="1">
      <alignment vertical="center"/>
      <protection/>
    </xf>
    <xf numFmtId="4" fontId="31" fillId="4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21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0" fillId="0" borderId="0" xfId="0" applyFont="1"/>
    <xf numFmtId="0" fontId="4" fillId="0" borderId="0" xfId="0" applyFont="1" applyAlignment="1">
      <alignment horizontal="left" vertical="top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7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7" fillId="3" borderId="7" xfId="0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2" s="1" customFormat="1" ht="36.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R2" s="229" t="s">
        <v>5</v>
      </c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S2" s="13" t="s">
        <v>6</v>
      </c>
      <c r="BT2" s="13" t="s">
        <v>7</v>
      </c>
    </row>
    <row r="3" spans="1:72" s="1" customFormat="1" ht="6.9" customHeight="1">
      <c r="A3" s="123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1:71" s="1" customFormat="1" ht="24.9" customHeight="1">
      <c r="A4" s="123"/>
      <c r="B4" s="16"/>
      <c r="C4" s="123"/>
      <c r="D4" s="17" t="s">
        <v>402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R4" s="16"/>
      <c r="AS4" s="18" t="s">
        <v>9</v>
      </c>
      <c r="BS4" s="13" t="s">
        <v>6</v>
      </c>
    </row>
    <row r="5" spans="1:71" s="1" customFormat="1" ht="12" customHeight="1">
      <c r="A5" s="123"/>
      <c r="B5" s="16"/>
      <c r="C5" s="123"/>
      <c r="D5" s="19" t="s">
        <v>10</v>
      </c>
      <c r="E5" s="123"/>
      <c r="F5" s="123"/>
      <c r="G5" s="123"/>
      <c r="H5" s="123"/>
      <c r="I5" s="123"/>
      <c r="J5" s="123"/>
      <c r="K5" s="235" t="s">
        <v>394</v>
      </c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123"/>
      <c r="AR5" s="16"/>
      <c r="BS5" s="13" t="s">
        <v>6</v>
      </c>
    </row>
    <row r="6" spans="1:71" s="1" customFormat="1" ht="36.9" customHeight="1">
      <c r="A6" s="123"/>
      <c r="B6" s="16"/>
      <c r="C6" s="123"/>
      <c r="D6" s="21" t="s">
        <v>11</v>
      </c>
      <c r="E6" s="123"/>
      <c r="F6" s="123"/>
      <c r="G6" s="123"/>
      <c r="H6" s="123"/>
      <c r="I6" s="123"/>
      <c r="J6" s="123"/>
      <c r="K6" s="237" t="s">
        <v>397</v>
      </c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123"/>
      <c r="AR6" s="16"/>
      <c r="BS6" s="13" t="s">
        <v>6</v>
      </c>
    </row>
    <row r="7" spans="1:71" s="1" customFormat="1" ht="12" customHeight="1">
      <c r="A7" s="123"/>
      <c r="B7" s="16"/>
      <c r="C7" s="123"/>
      <c r="D7" s="130" t="s">
        <v>12</v>
      </c>
      <c r="E7" s="123"/>
      <c r="F7" s="123"/>
      <c r="G7" s="123"/>
      <c r="H7" s="123"/>
      <c r="I7" s="123"/>
      <c r="J7" s="123"/>
      <c r="K7" s="131" t="s">
        <v>1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30" t="s">
        <v>13</v>
      </c>
      <c r="AL7" s="123"/>
      <c r="AM7" s="123"/>
      <c r="AN7" s="131" t="s">
        <v>1</v>
      </c>
      <c r="AO7" s="123"/>
      <c r="AP7" s="123"/>
      <c r="AR7" s="16"/>
      <c r="BS7" s="13" t="s">
        <v>6</v>
      </c>
    </row>
    <row r="8" spans="1:71" s="1" customFormat="1" ht="12" customHeight="1">
      <c r="A8" s="123"/>
      <c r="B8" s="16"/>
      <c r="C8" s="123"/>
      <c r="D8" s="130" t="s">
        <v>14</v>
      </c>
      <c r="E8" s="123"/>
      <c r="F8" s="123"/>
      <c r="G8" s="123"/>
      <c r="H8" s="123"/>
      <c r="I8" s="123"/>
      <c r="J8" s="123"/>
      <c r="K8" s="131" t="s">
        <v>15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30" t="s">
        <v>16</v>
      </c>
      <c r="AL8" s="123"/>
      <c r="AM8" s="123"/>
      <c r="AN8" s="132" t="s">
        <v>401</v>
      </c>
      <c r="AO8" s="123"/>
      <c r="AP8" s="123"/>
      <c r="AR8" s="16"/>
      <c r="BS8" s="13" t="s">
        <v>6</v>
      </c>
    </row>
    <row r="9" spans="1:71" s="1" customFormat="1" ht="14.4" customHeight="1">
      <c r="A9" s="123"/>
      <c r="B9" s="16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R9" s="16"/>
      <c r="BS9" s="13" t="s">
        <v>6</v>
      </c>
    </row>
    <row r="10" spans="1:71" s="1" customFormat="1" ht="12" customHeight="1">
      <c r="A10" s="123"/>
      <c r="B10" s="16"/>
      <c r="C10" s="123"/>
      <c r="D10" s="130" t="s">
        <v>17</v>
      </c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30" t="s">
        <v>18</v>
      </c>
      <c r="AL10" s="123"/>
      <c r="AM10" s="123"/>
      <c r="AN10" s="131" t="s">
        <v>19</v>
      </c>
      <c r="AO10" s="123"/>
      <c r="AP10" s="123"/>
      <c r="AR10" s="16"/>
      <c r="BS10" s="13" t="s">
        <v>6</v>
      </c>
    </row>
    <row r="11" spans="1:71" s="1" customFormat="1" ht="18.45" customHeight="1">
      <c r="A11" s="123"/>
      <c r="B11" s="16"/>
      <c r="C11" s="123"/>
      <c r="D11" s="123"/>
      <c r="E11" s="131" t="s">
        <v>20</v>
      </c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30" t="s">
        <v>21</v>
      </c>
      <c r="AL11" s="123"/>
      <c r="AM11" s="123"/>
      <c r="AN11" s="131" t="s">
        <v>22</v>
      </c>
      <c r="AO11" s="123"/>
      <c r="AP11" s="123"/>
      <c r="AR11" s="16"/>
      <c r="BS11" s="13" t="s">
        <v>6</v>
      </c>
    </row>
    <row r="12" spans="1:71" s="1" customFormat="1" ht="6.9" customHeight="1">
      <c r="A12" s="123"/>
      <c r="B12" s="16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R12" s="16"/>
      <c r="BS12" s="13" t="s">
        <v>6</v>
      </c>
    </row>
    <row r="13" spans="1:71" s="1" customFormat="1" ht="12" customHeight="1">
      <c r="A13" s="123"/>
      <c r="B13" s="16"/>
      <c r="C13" s="123"/>
      <c r="D13" s="130" t="s">
        <v>23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30" t="s">
        <v>18</v>
      </c>
      <c r="AL13" s="123"/>
      <c r="AM13" s="123"/>
      <c r="AN13" s="132" t="s">
        <v>401</v>
      </c>
      <c r="AO13" s="123"/>
      <c r="AP13" s="123"/>
      <c r="AR13" s="16"/>
      <c r="BS13" s="13" t="s">
        <v>6</v>
      </c>
    </row>
    <row r="14" spans="1:71" ht="13.2">
      <c r="A14" s="123"/>
      <c r="B14" s="16"/>
      <c r="C14" s="123"/>
      <c r="D14" s="123"/>
      <c r="E14" s="238" t="s">
        <v>401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130" t="s">
        <v>21</v>
      </c>
      <c r="AL14" s="123"/>
      <c r="AM14" s="123"/>
      <c r="AN14" s="132" t="s">
        <v>401</v>
      </c>
      <c r="AO14" s="123"/>
      <c r="AP14" s="123"/>
      <c r="AR14" s="16"/>
      <c r="BS14" s="13" t="s">
        <v>6</v>
      </c>
    </row>
    <row r="15" spans="1:71" s="1" customFormat="1" ht="6.9" customHeight="1">
      <c r="A15" s="123"/>
      <c r="B15" s="16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R15" s="16"/>
      <c r="BS15" s="13" t="s">
        <v>3</v>
      </c>
    </row>
    <row r="16" spans="1:71" s="1" customFormat="1" ht="12" customHeight="1">
      <c r="A16" s="123"/>
      <c r="B16" s="16"/>
      <c r="C16" s="123"/>
      <c r="D16" s="130" t="s">
        <v>24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30" t="s">
        <v>18</v>
      </c>
      <c r="AL16" s="123"/>
      <c r="AM16" s="123"/>
      <c r="AN16" s="131" t="s">
        <v>25</v>
      </c>
      <c r="AO16" s="123"/>
      <c r="AP16" s="123"/>
      <c r="AR16" s="16"/>
      <c r="BS16" s="13" t="s">
        <v>3</v>
      </c>
    </row>
    <row r="17" spans="1:71" s="1" customFormat="1" ht="18.45" customHeight="1">
      <c r="A17" s="123"/>
      <c r="B17" s="16"/>
      <c r="C17" s="123"/>
      <c r="D17" s="123"/>
      <c r="E17" s="131" t="s">
        <v>26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30" t="s">
        <v>21</v>
      </c>
      <c r="AL17" s="123"/>
      <c r="AM17" s="123"/>
      <c r="AN17" s="131" t="s">
        <v>27</v>
      </c>
      <c r="AO17" s="123"/>
      <c r="AP17" s="123"/>
      <c r="AR17" s="16"/>
      <c r="BS17" s="13" t="s">
        <v>28</v>
      </c>
    </row>
    <row r="18" spans="1:71" s="1" customFormat="1" ht="6.9" customHeight="1">
      <c r="A18" s="123"/>
      <c r="B18" s="16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R18" s="16"/>
      <c r="BS18" s="13" t="s">
        <v>6</v>
      </c>
    </row>
    <row r="19" spans="1:71" s="1" customFormat="1" ht="12" customHeight="1">
      <c r="A19" s="123"/>
      <c r="B19" s="16"/>
      <c r="C19" s="123"/>
      <c r="D19" s="130" t="s">
        <v>29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30" t="s">
        <v>18</v>
      </c>
      <c r="AL19" s="123"/>
      <c r="AM19" s="123"/>
      <c r="AN19" s="131" t="s">
        <v>25</v>
      </c>
      <c r="AO19" s="123"/>
      <c r="AP19" s="123"/>
      <c r="AR19" s="16"/>
      <c r="BS19" s="13" t="s">
        <v>6</v>
      </c>
    </row>
    <row r="20" spans="1:71" s="1" customFormat="1" ht="18.45" customHeight="1">
      <c r="A20" s="123"/>
      <c r="B20" s="16"/>
      <c r="C20" s="123"/>
      <c r="D20" s="123"/>
      <c r="E20" s="131" t="s">
        <v>26</v>
      </c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30" t="s">
        <v>21</v>
      </c>
      <c r="AL20" s="123"/>
      <c r="AM20" s="123"/>
      <c r="AN20" s="131" t="s">
        <v>27</v>
      </c>
      <c r="AO20" s="123"/>
      <c r="AP20" s="123"/>
      <c r="AR20" s="16"/>
      <c r="BS20" s="13" t="s">
        <v>28</v>
      </c>
    </row>
    <row r="21" spans="1:44" s="1" customFormat="1" ht="6.9" customHeight="1">
      <c r="A21" s="123"/>
      <c r="B21" s="16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R21" s="16"/>
    </row>
    <row r="22" spans="1:44" s="1" customFormat="1" ht="12" customHeight="1">
      <c r="A22" s="123"/>
      <c r="B22" s="16"/>
      <c r="C22" s="123"/>
      <c r="D22" s="130" t="s">
        <v>30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R22" s="16"/>
    </row>
    <row r="23" spans="1:44" s="1" customFormat="1" ht="51" customHeight="1">
      <c r="A23" s="123"/>
      <c r="B23" s="16"/>
      <c r="C23" s="123"/>
      <c r="D23" s="123"/>
      <c r="E23" s="231" t="s">
        <v>31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123"/>
      <c r="AP23" s="123"/>
      <c r="AR23" s="16"/>
    </row>
    <row r="24" spans="1:44" s="1" customFormat="1" ht="6.9" customHeight="1">
      <c r="A24" s="123"/>
      <c r="B24" s="16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R24" s="16"/>
    </row>
    <row r="25" spans="1:44" s="1" customFormat="1" ht="6.9" customHeight="1">
      <c r="A25" s="123"/>
      <c r="B25" s="16"/>
      <c r="C25" s="12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23"/>
      <c r="AR25" s="16"/>
    </row>
    <row r="26" spans="1:57" s="2" customFormat="1" ht="25.95" customHeight="1">
      <c r="A26" s="129"/>
      <c r="B26" s="24"/>
      <c r="C26" s="129"/>
      <c r="D26" s="25" t="s">
        <v>32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232">
        <f>ROUND(AG94,2)</f>
        <v>0</v>
      </c>
      <c r="AL26" s="233"/>
      <c r="AM26" s="233"/>
      <c r="AN26" s="233"/>
      <c r="AO26" s="233"/>
      <c r="AP26" s="129"/>
      <c r="AQ26" s="23"/>
      <c r="AR26" s="24"/>
      <c r="BE26" s="23"/>
    </row>
    <row r="27" spans="1:57" s="2" customFormat="1" ht="6.9" customHeight="1">
      <c r="A27" s="129"/>
      <c r="B27" s="24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23"/>
      <c r="AR27" s="24"/>
      <c r="BE27" s="23"/>
    </row>
    <row r="28" spans="1:57" s="2" customFormat="1" ht="13.2">
      <c r="A28" s="129"/>
      <c r="B28" s="24"/>
      <c r="C28" s="129"/>
      <c r="D28" s="129"/>
      <c r="E28" s="129"/>
      <c r="F28" s="129"/>
      <c r="G28" s="129"/>
      <c r="H28" s="129"/>
      <c r="I28" s="129"/>
      <c r="J28" s="129"/>
      <c r="K28" s="129"/>
      <c r="L28" s="234" t="s">
        <v>33</v>
      </c>
      <c r="M28" s="234"/>
      <c r="N28" s="234"/>
      <c r="O28" s="234"/>
      <c r="P28" s="234"/>
      <c r="Q28" s="129"/>
      <c r="R28" s="129"/>
      <c r="S28" s="129"/>
      <c r="T28" s="129"/>
      <c r="U28" s="129"/>
      <c r="V28" s="129"/>
      <c r="W28" s="234" t="s">
        <v>34</v>
      </c>
      <c r="X28" s="234"/>
      <c r="Y28" s="234"/>
      <c r="Z28" s="234"/>
      <c r="AA28" s="234"/>
      <c r="AB28" s="234"/>
      <c r="AC28" s="234"/>
      <c r="AD28" s="234"/>
      <c r="AE28" s="234"/>
      <c r="AF28" s="129"/>
      <c r="AG28" s="129"/>
      <c r="AH28" s="129"/>
      <c r="AI28" s="129"/>
      <c r="AJ28" s="129"/>
      <c r="AK28" s="234"/>
      <c r="AL28" s="234"/>
      <c r="AM28" s="234"/>
      <c r="AN28" s="234"/>
      <c r="AO28" s="234"/>
      <c r="AP28" s="129"/>
      <c r="AQ28" s="23"/>
      <c r="AR28" s="24"/>
      <c r="BE28" s="23"/>
    </row>
    <row r="29" spans="1:44" s="3" customFormat="1" ht="14.4" customHeight="1" hidden="1">
      <c r="A29" s="125"/>
      <c r="B29" s="26"/>
      <c r="C29" s="125"/>
      <c r="D29" s="130" t="s">
        <v>35</v>
      </c>
      <c r="E29" s="125"/>
      <c r="F29" s="130" t="s">
        <v>36</v>
      </c>
      <c r="G29" s="125"/>
      <c r="H29" s="125"/>
      <c r="I29" s="125"/>
      <c r="J29" s="125"/>
      <c r="K29" s="125"/>
      <c r="L29" s="228">
        <v>0.21</v>
      </c>
      <c r="M29" s="227"/>
      <c r="N29" s="227"/>
      <c r="O29" s="227"/>
      <c r="P29" s="227"/>
      <c r="Q29" s="125"/>
      <c r="R29" s="125"/>
      <c r="S29" s="125"/>
      <c r="T29" s="125"/>
      <c r="U29" s="125"/>
      <c r="V29" s="125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F29" s="125"/>
      <c r="AG29" s="125"/>
      <c r="AH29" s="125"/>
      <c r="AI29" s="125"/>
      <c r="AJ29" s="125"/>
      <c r="AK29" s="226"/>
      <c r="AL29" s="227"/>
      <c r="AM29" s="227"/>
      <c r="AN29" s="227"/>
      <c r="AO29" s="227"/>
      <c r="AP29" s="125"/>
      <c r="AR29" s="26"/>
    </row>
    <row r="30" spans="1:44" s="3" customFormat="1" ht="14.4" customHeight="1" hidden="1">
      <c r="A30" s="125"/>
      <c r="B30" s="26"/>
      <c r="C30" s="125"/>
      <c r="D30" s="125"/>
      <c r="E30" s="125"/>
      <c r="F30" s="130" t="s">
        <v>37</v>
      </c>
      <c r="G30" s="125"/>
      <c r="H30" s="125"/>
      <c r="I30" s="125"/>
      <c r="J30" s="125"/>
      <c r="K30" s="125"/>
      <c r="L30" s="228">
        <v>0.15</v>
      </c>
      <c r="M30" s="227"/>
      <c r="N30" s="227"/>
      <c r="O30" s="227"/>
      <c r="P30" s="227"/>
      <c r="Q30" s="125"/>
      <c r="R30" s="125"/>
      <c r="S30" s="125"/>
      <c r="T30" s="125"/>
      <c r="U30" s="125"/>
      <c r="V30" s="125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F30" s="125"/>
      <c r="AG30" s="125"/>
      <c r="AH30" s="125"/>
      <c r="AI30" s="125"/>
      <c r="AJ30" s="125"/>
      <c r="AK30" s="226"/>
      <c r="AL30" s="227"/>
      <c r="AM30" s="227"/>
      <c r="AN30" s="227"/>
      <c r="AO30" s="227"/>
      <c r="AP30" s="125"/>
      <c r="AR30" s="26"/>
    </row>
    <row r="31" spans="1:44" s="3" customFormat="1" ht="14.4" customHeight="1">
      <c r="A31" s="125"/>
      <c r="B31" s="26"/>
      <c r="C31" s="125"/>
      <c r="D31" s="27" t="s">
        <v>35</v>
      </c>
      <c r="E31" s="125"/>
      <c r="F31" s="130" t="s">
        <v>38</v>
      </c>
      <c r="G31" s="125"/>
      <c r="H31" s="125"/>
      <c r="I31" s="125"/>
      <c r="J31" s="125"/>
      <c r="K31" s="125"/>
      <c r="L31" s="228">
        <v>0.21</v>
      </c>
      <c r="M31" s="227"/>
      <c r="N31" s="227"/>
      <c r="O31" s="227"/>
      <c r="P31" s="227"/>
      <c r="Q31" s="125"/>
      <c r="R31" s="125"/>
      <c r="S31" s="125"/>
      <c r="T31" s="125"/>
      <c r="U31" s="125"/>
      <c r="V31" s="125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F31" s="125"/>
      <c r="AG31" s="125"/>
      <c r="AH31" s="125"/>
      <c r="AI31" s="125"/>
      <c r="AJ31" s="125"/>
      <c r="AK31" s="226"/>
      <c r="AL31" s="227"/>
      <c r="AM31" s="227"/>
      <c r="AN31" s="227"/>
      <c r="AO31" s="227"/>
      <c r="AP31" s="125"/>
      <c r="AR31" s="26"/>
    </row>
    <row r="32" spans="1:44" s="3" customFormat="1" ht="14.4" customHeight="1">
      <c r="A32" s="125"/>
      <c r="B32" s="26"/>
      <c r="C32" s="125"/>
      <c r="D32" s="125"/>
      <c r="E32" s="125"/>
      <c r="F32" s="130" t="s">
        <v>39</v>
      </c>
      <c r="G32" s="125"/>
      <c r="H32" s="125"/>
      <c r="I32" s="125"/>
      <c r="J32" s="125"/>
      <c r="K32" s="125"/>
      <c r="L32" s="228">
        <v>0.15</v>
      </c>
      <c r="M32" s="227"/>
      <c r="N32" s="227"/>
      <c r="O32" s="227"/>
      <c r="P32" s="227"/>
      <c r="Q32" s="125"/>
      <c r="R32" s="125"/>
      <c r="S32" s="125"/>
      <c r="T32" s="125"/>
      <c r="U32" s="125"/>
      <c r="V32" s="125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F32" s="125"/>
      <c r="AG32" s="125"/>
      <c r="AH32" s="125"/>
      <c r="AI32" s="125"/>
      <c r="AJ32" s="125"/>
      <c r="AK32" s="226"/>
      <c r="AL32" s="227"/>
      <c r="AM32" s="227"/>
      <c r="AN32" s="227"/>
      <c r="AO32" s="227"/>
      <c r="AP32" s="125"/>
      <c r="AR32" s="26"/>
    </row>
    <row r="33" spans="1:44" s="3" customFormat="1" ht="14.4" customHeight="1" hidden="1">
      <c r="A33" s="125"/>
      <c r="B33" s="26"/>
      <c r="C33" s="125"/>
      <c r="D33" s="125"/>
      <c r="E33" s="125"/>
      <c r="F33" s="130" t="s">
        <v>40</v>
      </c>
      <c r="G33" s="125"/>
      <c r="H33" s="125"/>
      <c r="I33" s="125"/>
      <c r="J33" s="125"/>
      <c r="K33" s="125"/>
      <c r="L33" s="228">
        <v>0</v>
      </c>
      <c r="M33" s="227"/>
      <c r="N33" s="227"/>
      <c r="O33" s="227"/>
      <c r="P33" s="227"/>
      <c r="Q33" s="125"/>
      <c r="R33" s="125"/>
      <c r="S33" s="125"/>
      <c r="T33" s="125"/>
      <c r="U33" s="125"/>
      <c r="V33" s="125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F33" s="125"/>
      <c r="AG33" s="125"/>
      <c r="AH33" s="125"/>
      <c r="AI33" s="125"/>
      <c r="AJ33" s="125"/>
      <c r="AK33" s="226">
        <v>0</v>
      </c>
      <c r="AL33" s="227"/>
      <c r="AM33" s="227"/>
      <c r="AN33" s="227"/>
      <c r="AO33" s="227"/>
      <c r="AP33" s="125"/>
      <c r="AR33" s="26"/>
    </row>
    <row r="34" spans="1:57" s="2" customFormat="1" ht="6.9" customHeight="1">
      <c r="A34" s="129"/>
      <c r="B34" s="24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23"/>
      <c r="AR34" s="24"/>
      <c r="BE34" s="23"/>
    </row>
    <row r="35" spans="1:57" s="2" customFormat="1" ht="25.95" customHeight="1">
      <c r="A35" s="129"/>
      <c r="B35" s="24"/>
      <c r="C35" s="28"/>
      <c r="D35" s="29" t="s">
        <v>32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30" t="s">
        <v>41</v>
      </c>
      <c r="U35" s="121"/>
      <c r="V35" s="121"/>
      <c r="W35" s="121"/>
      <c r="X35" s="239" t="s">
        <v>42</v>
      </c>
      <c r="Y35" s="240"/>
      <c r="Z35" s="240"/>
      <c r="AA35" s="240"/>
      <c r="AB35" s="240"/>
      <c r="AC35" s="121"/>
      <c r="AD35" s="121"/>
      <c r="AE35" s="121"/>
      <c r="AF35" s="121"/>
      <c r="AG35" s="121"/>
      <c r="AH35" s="121"/>
      <c r="AI35" s="121"/>
      <c r="AJ35" s="121"/>
      <c r="AK35" s="241">
        <f>SUM(AK26:AK33)</f>
        <v>0</v>
      </c>
      <c r="AL35" s="240"/>
      <c r="AM35" s="240"/>
      <c r="AN35" s="240"/>
      <c r="AO35" s="242"/>
      <c r="AP35" s="28"/>
      <c r="AQ35" s="28"/>
      <c r="AR35" s="24"/>
      <c r="BE35" s="23"/>
    </row>
    <row r="36" spans="1:57" s="2" customFormat="1" ht="6.9" customHeight="1">
      <c r="A36" s="129"/>
      <c r="B36" s="24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23"/>
      <c r="AR36" s="24"/>
      <c r="BE36" s="23"/>
    </row>
    <row r="37" spans="1:57" s="2" customFormat="1" ht="14.4" customHeight="1">
      <c r="A37" s="129"/>
      <c r="B37" s="24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23"/>
      <c r="AR37" s="24"/>
      <c r="BE37" s="23"/>
    </row>
    <row r="38" spans="1:44" s="1" customFormat="1" ht="14.4" customHeight="1">
      <c r="A38" s="123"/>
      <c r="B38" s="16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R38" s="16"/>
    </row>
    <row r="39" spans="1:44" s="1" customFormat="1" ht="14.4" customHeight="1">
      <c r="A39" s="123"/>
      <c r="B39" s="16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R39" s="16"/>
    </row>
    <row r="40" spans="1:44" s="1" customFormat="1" ht="14.4" customHeight="1">
      <c r="A40" s="123"/>
      <c r="B40" s="16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R40" s="16"/>
    </row>
    <row r="41" spans="1:44" s="1" customFormat="1" ht="14.4" customHeight="1">
      <c r="A41" s="123"/>
      <c r="B41" s="16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R41" s="16"/>
    </row>
    <row r="42" spans="1:44" s="1" customFormat="1" ht="14.4" customHeight="1">
      <c r="A42" s="123"/>
      <c r="B42" s="16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R42" s="16"/>
    </row>
    <row r="43" spans="1:44" s="1" customFormat="1" ht="14.4" customHeight="1">
      <c r="A43" s="123"/>
      <c r="B43" s="16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R43" s="16"/>
    </row>
    <row r="44" spans="1:44" s="1" customFormat="1" ht="14.4" customHeight="1">
      <c r="A44" s="123"/>
      <c r="B44" s="16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R44" s="16"/>
    </row>
    <row r="45" spans="1:44" s="1" customFormat="1" ht="14.4" customHeight="1">
      <c r="A45" s="123"/>
      <c r="B45" s="16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R45" s="16"/>
    </row>
    <row r="46" spans="1:44" s="1" customFormat="1" ht="14.4" customHeight="1">
      <c r="A46" s="123"/>
      <c r="B46" s="16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R46" s="16"/>
    </row>
    <row r="47" spans="1:44" s="1" customFormat="1" ht="14.4" customHeight="1">
      <c r="A47" s="123"/>
      <c r="B47" s="16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R47" s="16"/>
    </row>
    <row r="48" spans="1:44" s="1" customFormat="1" ht="14.4" customHeight="1">
      <c r="A48" s="123"/>
      <c r="B48" s="16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R48" s="16"/>
    </row>
    <row r="49" spans="2:44" s="2" customFormat="1" ht="14.4" customHeight="1">
      <c r="B49" s="31"/>
      <c r="D49" s="32" t="s">
        <v>43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2" t="s">
        <v>44</v>
      </c>
      <c r="AI49" s="33"/>
      <c r="AJ49" s="33"/>
      <c r="AK49" s="33"/>
      <c r="AL49" s="33"/>
      <c r="AM49" s="33"/>
      <c r="AN49" s="33"/>
      <c r="AO49" s="33"/>
      <c r="AR49" s="31"/>
    </row>
    <row r="50" spans="1:44" ht="12">
      <c r="A50" s="123"/>
      <c r="B50" s="16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R50" s="16"/>
    </row>
    <row r="51" spans="1:44" ht="12">
      <c r="A51" s="123"/>
      <c r="B51" s="16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R51" s="16"/>
    </row>
    <row r="52" spans="1:44" ht="12">
      <c r="A52" s="123"/>
      <c r="B52" s="16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R52" s="16"/>
    </row>
    <row r="53" spans="1:44" ht="12">
      <c r="A53" s="123"/>
      <c r="B53" s="16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R53" s="16"/>
    </row>
    <row r="54" spans="1:44" ht="12">
      <c r="A54" s="123"/>
      <c r="B54" s="16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R54" s="16"/>
    </row>
    <row r="55" spans="1:44" ht="12">
      <c r="A55" s="123"/>
      <c r="B55" s="16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R55" s="16"/>
    </row>
    <row r="56" spans="1:44" ht="12">
      <c r="A56" s="123"/>
      <c r="B56" s="16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R56" s="16"/>
    </row>
    <row r="57" spans="1:44" ht="12">
      <c r="A57" s="123"/>
      <c r="B57" s="16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R57" s="16"/>
    </row>
    <row r="58" spans="1:44" ht="12">
      <c r="A58" s="123"/>
      <c r="B58" s="16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3"/>
      <c r="AO58" s="123"/>
      <c r="AP58" s="123"/>
      <c r="AR58" s="16"/>
    </row>
    <row r="59" spans="1:44" ht="12">
      <c r="A59" s="123"/>
      <c r="B59" s="16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R59" s="16"/>
    </row>
    <row r="60" spans="1:57" s="2" customFormat="1" ht="13.2">
      <c r="A60" s="129"/>
      <c r="B60" s="24"/>
      <c r="C60" s="129"/>
      <c r="D60" s="34" t="s">
        <v>45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34" t="s">
        <v>46</v>
      </c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34" t="s">
        <v>45</v>
      </c>
      <c r="AI60" s="124"/>
      <c r="AJ60" s="124"/>
      <c r="AK60" s="124"/>
      <c r="AL60" s="124"/>
      <c r="AM60" s="34" t="s">
        <v>46</v>
      </c>
      <c r="AN60" s="124"/>
      <c r="AO60" s="124"/>
      <c r="AP60" s="129"/>
      <c r="AQ60" s="23"/>
      <c r="AR60" s="24"/>
      <c r="BE60" s="23"/>
    </row>
    <row r="61" spans="1:44" ht="12">
      <c r="A61" s="123"/>
      <c r="B61" s="16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R61" s="16"/>
    </row>
    <row r="62" spans="1:44" ht="12">
      <c r="A62" s="123"/>
      <c r="B62" s="16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R62" s="16"/>
    </row>
    <row r="63" spans="1:44" ht="12">
      <c r="A63" s="123"/>
      <c r="B63" s="16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R63" s="16"/>
    </row>
    <row r="64" spans="1:57" s="2" customFormat="1" ht="13.2">
      <c r="A64" s="129"/>
      <c r="B64" s="24"/>
      <c r="C64" s="129"/>
      <c r="D64" s="32" t="s">
        <v>47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2" t="s">
        <v>48</v>
      </c>
      <c r="AI64" s="35"/>
      <c r="AJ64" s="35"/>
      <c r="AK64" s="35"/>
      <c r="AL64" s="35"/>
      <c r="AM64" s="35"/>
      <c r="AN64" s="35"/>
      <c r="AO64" s="35"/>
      <c r="AP64" s="129"/>
      <c r="AQ64" s="23"/>
      <c r="AR64" s="24"/>
      <c r="BE64" s="23"/>
    </row>
    <row r="65" spans="1:44" ht="12">
      <c r="A65" s="123"/>
      <c r="B65" s="16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R65" s="16"/>
    </row>
    <row r="66" spans="1:44" ht="12">
      <c r="A66" s="123"/>
      <c r="B66" s="16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R66" s="16"/>
    </row>
    <row r="67" spans="1:44" ht="12">
      <c r="A67" s="123"/>
      <c r="B67" s="16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R67" s="16"/>
    </row>
    <row r="68" spans="1:44" ht="12">
      <c r="A68" s="123"/>
      <c r="B68" s="16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R68" s="16"/>
    </row>
    <row r="69" spans="1:44" ht="12">
      <c r="A69" s="123"/>
      <c r="B69" s="16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R69" s="16"/>
    </row>
    <row r="70" spans="1:44" ht="12">
      <c r="A70" s="123"/>
      <c r="B70" s="16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R70" s="16"/>
    </row>
    <row r="71" spans="1:44" ht="12">
      <c r="A71" s="123"/>
      <c r="B71" s="16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R71" s="16"/>
    </row>
    <row r="72" spans="1:44" ht="12">
      <c r="A72" s="123"/>
      <c r="B72" s="16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R72" s="16"/>
    </row>
    <row r="73" spans="1:44" ht="12">
      <c r="A73" s="123"/>
      <c r="B73" s="16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R73" s="16"/>
    </row>
    <row r="74" spans="1:44" ht="12">
      <c r="A74" s="123"/>
      <c r="B74" s="16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R74" s="16"/>
    </row>
    <row r="75" spans="1:57" s="2" customFormat="1" ht="13.2">
      <c r="A75" s="129"/>
      <c r="B75" s="24"/>
      <c r="C75" s="129"/>
      <c r="D75" s="34" t="s">
        <v>45</v>
      </c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34" t="s">
        <v>46</v>
      </c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34" t="s">
        <v>45</v>
      </c>
      <c r="AI75" s="124"/>
      <c r="AJ75" s="124"/>
      <c r="AK75" s="124"/>
      <c r="AL75" s="124"/>
      <c r="AM75" s="34" t="s">
        <v>46</v>
      </c>
      <c r="AN75" s="124"/>
      <c r="AO75" s="124"/>
      <c r="AP75" s="129"/>
      <c r="AQ75" s="23"/>
      <c r="AR75" s="24"/>
      <c r="BE75" s="23"/>
    </row>
    <row r="76" spans="1:57" s="2" customFormat="1" ht="12">
      <c r="A76" s="129"/>
      <c r="B76" s="24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23"/>
      <c r="AR76" s="24"/>
      <c r="BE76" s="23"/>
    </row>
    <row r="77" spans="1:57" s="2" customFormat="1" ht="6.9" customHeight="1">
      <c r="A77" s="129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24"/>
      <c r="BE77" s="23"/>
    </row>
    <row r="78" spans="1:42" ht="1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</row>
    <row r="79" spans="1:42" ht="1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</row>
    <row r="80" spans="1:42" ht="1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</row>
    <row r="81" spans="1:57" s="2" customFormat="1" ht="6.9" customHeight="1">
      <c r="A81" s="129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24"/>
      <c r="BE81" s="23"/>
    </row>
    <row r="82" spans="1:57" s="2" customFormat="1" ht="24.9" customHeight="1">
      <c r="A82" s="129"/>
      <c r="B82" s="24"/>
      <c r="C82" s="17" t="s">
        <v>49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23"/>
      <c r="AR82" s="24"/>
      <c r="BE82" s="23"/>
    </row>
    <row r="83" spans="1:57" s="2" customFormat="1" ht="6.9" customHeight="1">
      <c r="A83" s="129"/>
      <c r="B83" s="24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23"/>
      <c r="AR83" s="24"/>
      <c r="BE83" s="23"/>
    </row>
    <row r="84" spans="1:44" s="4" customFormat="1" ht="12" customHeight="1">
      <c r="A84" s="127"/>
      <c r="B84" s="40"/>
      <c r="C84" s="130" t="s">
        <v>10</v>
      </c>
      <c r="D84" s="127"/>
      <c r="E84" s="127"/>
      <c r="F84" s="127"/>
      <c r="G84" s="127"/>
      <c r="H84" s="127"/>
      <c r="I84" s="127"/>
      <c r="J84" s="127"/>
      <c r="K84" s="127"/>
      <c r="L84" s="120" t="str">
        <f>K5</f>
        <v>A1471 + A1479</v>
      </c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R84" s="40"/>
    </row>
    <row r="85" spans="1:44" s="5" customFormat="1" ht="36.9" customHeight="1">
      <c r="A85" s="122"/>
      <c r="B85" s="41"/>
      <c r="C85" s="42" t="s">
        <v>11</v>
      </c>
      <c r="D85" s="122"/>
      <c r="E85" s="122"/>
      <c r="F85" s="122"/>
      <c r="G85" s="122"/>
      <c r="H85" s="122"/>
      <c r="I85" s="122"/>
      <c r="J85" s="122"/>
      <c r="K85" s="122"/>
      <c r="L85" s="244" t="str">
        <f>K6</f>
        <v>Osvětlení areálu Kohinoor, 1. etapa + Likvidace osvětlení v areálu Kohinoor, 1. etapa</v>
      </c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122"/>
      <c r="AR85" s="41"/>
    </row>
    <row r="86" spans="1:57" s="2" customFormat="1" ht="6.9" customHeight="1">
      <c r="A86" s="129"/>
      <c r="B86" s="24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23"/>
      <c r="AR86" s="24"/>
      <c r="BE86" s="23"/>
    </row>
    <row r="87" spans="1:57" s="2" customFormat="1" ht="12" customHeight="1">
      <c r="A87" s="129"/>
      <c r="B87" s="24"/>
      <c r="C87" s="130" t="s">
        <v>14</v>
      </c>
      <c r="D87" s="129"/>
      <c r="E87" s="129"/>
      <c r="F87" s="129"/>
      <c r="G87" s="129"/>
      <c r="H87" s="129"/>
      <c r="I87" s="129"/>
      <c r="J87" s="129"/>
      <c r="K87" s="129"/>
      <c r="L87" s="43" t="str">
        <f>IF(K8="","",K8)</f>
        <v xml:space="preserve"> </v>
      </c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30" t="s">
        <v>16</v>
      </c>
      <c r="AJ87" s="129"/>
      <c r="AK87" s="129"/>
      <c r="AL87" s="129"/>
      <c r="AM87" s="246" t="str">
        <f>IF(AN8="","",AN8)</f>
        <v>doplnit</v>
      </c>
      <c r="AN87" s="246"/>
      <c r="AO87" s="129"/>
      <c r="AP87" s="129"/>
      <c r="AQ87" s="23"/>
      <c r="AR87" s="24"/>
      <c r="BE87" s="23"/>
    </row>
    <row r="88" spans="1:57" s="2" customFormat="1" ht="6.9" customHeight="1">
      <c r="A88" s="129"/>
      <c r="B88" s="24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23"/>
      <c r="AR88" s="24"/>
      <c r="BE88" s="23"/>
    </row>
    <row r="89" spans="1:57" s="2" customFormat="1" ht="15.15" customHeight="1">
      <c r="A89" s="129"/>
      <c r="B89" s="24"/>
      <c r="C89" s="130" t="s">
        <v>17</v>
      </c>
      <c r="D89" s="129"/>
      <c r="E89" s="129"/>
      <c r="F89" s="129"/>
      <c r="G89" s="129"/>
      <c r="H89" s="129"/>
      <c r="I89" s="129"/>
      <c r="J89" s="129"/>
      <c r="K89" s="129"/>
      <c r="L89" s="127" t="str">
        <f>IF(E11="","",E11)</f>
        <v>Palivový kombinát Ústí, státní podnik</v>
      </c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30" t="s">
        <v>24</v>
      </c>
      <c r="AJ89" s="129"/>
      <c r="AK89" s="129"/>
      <c r="AL89" s="129"/>
      <c r="AM89" s="215" t="str">
        <f>IF(E17="","",E17)</f>
        <v>Tomáš Behina</v>
      </c>
      <c r="AN89" s="216"/>
      <c r="AO89" s="216"/>
      <c r="AP89" s="216"/>
      <c r="AQ89" s="23"/>
      <c r="AR89" s="24"/>
      <c r="AS89" s="211" t="s">
        <v>50</v>
      </c>
      <c r="AT89" s="212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23"/>
    </row>
    <row r="90" spans="1:57" s="2" customFormat="1" ht="15.15" customHeight="1">
      <c r="A90" s="129"/>
      <c r="B90" s="24"/>
      <c r="C90" s="130" t="s">
        <v>23</v>
      </c>
      <c r="D90" s="129"/>
      <c r="E90" s="129"/>
      <c r="F90" s="129"/>
      <c r="G90" s="129"/>
      <c r="H90" s="129"/>
      <c r="I90" s="129"/>
      <c r="J90" s="129"/>
      <c r="K90" s="129"/>
      <c r="L90" s="127" t="str">
        <f>IF(E14="","",E14)</f>
        <v>doplnit</v>
      </c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30" t="s">
        <v>29</v>
      </c>
      <c r="AJ90" s="129"/>
      <c r="AK90" s="129"/>
      <c r="AL90" s="129"/>
      <c r="AM90" s="215" t="str">
        <f>IF(E20="","",E20)</f>
        <v>Tomáš Behina</v>
      </c>
      <c r="AN90" s="216"/>
      <c r="AO90" s="216"/>
      <c r="AP90" s="216"/>
      <c r="AQ90" s="23"/>
      <c r="AR90" s="24"/>
      <c r="AS90" s="213"/>
      <c r="AT90" s="214"/>
      <c r="AU90" s="46"/>
      <c r="AV90" s="46"/>
      <c r="AW90" s="46"/>
      <c r="AX90" s="46"/>
      <c r="AY90" s="46"/>
      <c r="AZ90" s="46"/>
      <c r="BA90" s="46"/>
      <c r="BB90" s="46"/>
      <c r="BC90" s="46"/>
      <c r="BD90" s="47"/>
      <c r="BE90" s="23"/>
    </row>
    <row r="91" spans="1:57" s="2" customFormat="1" ht="10.95" customHeight="1">
      <c r="A91" s="129"/>
      <c r="B91" s="24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23"/>
      <c r="AR91" s="24"/>
      <c r="AS91" s="213"/>
      <c r="AT91" s="214"/>
      <c r="AU91" s="46"/>
      <c r="AV91" s="46"/>
      <c r="AW91" s="46"/>
      <c r="AX91" s="46"/>
      <c r="AY91" s="46"/>
      <c r="AZ91" s="46"/>
      <c r="BA91" s="46"/>
      <c r="BB91" s="46"/>
      <c r="BC91" s="46"/>
      <c r="BD91" s="47"/>
      <c r="BE91" s="23"/>
    </row>
    <row r="92" spans="1:57" s="2" customFormat="1" ht="29.25" customHeight="1">
      <c r="A92" s="129"/>
      <c r="B92" s="24"/>
      <c r="C92" s="243" t="s">
        <v>51</v>
      </c>
      <c r="D92" s="218"/>
      <c r="E92" s="218"/>
      <c r="F92" s="218"/>
      <c r="G92" s="218"/>
      <c r="H92" s="48"/>
      <c r="I92" s="217" t="s">
        <v>52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47" t="s">
        <v>53</v>
      </c>
      <c r="AH92" s="218"/>
      <c r="AI92" s="218"/>
      <c r="AJ92" s="218"/>
      <c r="AK92" s="218"/>
      <c r="AL92" s="218"/>
      <c r="AM92" s="218"/>
      <c r="AN92" s="217"/>
      <c r="AO92" s="218"/>
      <c r="AP92" s="219"/>
      <c r="AQ92" s="49" t="s">
        <v>54</v>
      </c>
      <c r="AR92" s="24"/>
      <c r="AS92" s="50" t="s">
        <v>55</v>
      </c>
      <c r="AT92" s="51" t="s">
        <v>56</v>
      </c>
      <c r="AU92" s="51" t="s">
        <v>57</v>
      </c>
      <c r="AV92" s="51" t="s">
        <v>58</v>
      </c>
      <c r="AW92" s="51" t="s">
        <v>59</v>
      </c>
      <c r="AX92" s="51" t="s">
        <v>60</v>
      </c>
      <c r="AY92" s="51" t="s">
        <v>61</v>
      </c>
      <c r="AZ92" s="51" t="s">
        <v>62</v>
      </c>
      <c r="BA92" s="51" t="s">
        <v>63</v>
      </c>
      <c r="BB92" s="51" t="s">
        <v>64</v>
      </c>
      <c r="BC92" s="51" t="s">
        <v>65</v>
      </c>
      <c r="BD92" s="52" t="s">
        <v>66</v>
      </c>
      <c r="BE92" s="23"/>
    </row>
    <row r="93" spans="1:57" s="2" customFormat="1" ht="10.95" customHeight="1">
      <c r="A93" s="129"/>
      <c r="B93" s="24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23"/>
      <c r="AR93" s="24"/>
      <c r="AS93" s="5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  <c r="BE93" s="23"/>
    </row>
    <row r="94" spans="2:90" s="6" customFormat="1" ht="32.4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223">
        <f>AG96+AG97</f>
        <v>0</v>
      </c>
      <c r="AH94" s="223"/>
      <c r="AI94" s="223"/>
      <c r="AJ94" s="223"/>
      <c r="AK94" s="223"/>
      <c r="AL94" s="223"/>
      <c r="AM94" s="223"/>
      <c r="AN94" s="224"/>
      <c r="AO94" s="224"/>
      <c r="AP94" s="224"/>
      <c r="AQ94" s="59" t="s">
        <v>1</v>
      </c>
      <c r="AR94" s="56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 aca="true" t="shared" si="0" ref="AZ94:BD95">ROUND(AZ95,2)</f>
        <v>0</v>
      </c>
      <c r="BA94" s="61">
        <f t="shared" si="0"/>
        <v>0</v>
      </c>
      <c r="BB94" s="61">
        <f t="shared" si="0"/>
        <v>0</v>
      </c>
      <c r="BC94" s="61">
        <f t="shared" si="0"/>
        <v>0</v>
      </c>
      <c r="BD94" s="63">
        <f t="shared" si="0"/>
        <v>0</v>
      </c>
      <c r="BS94" s="64" t="s">
        <v>68</v>
      </c>
      <c r="BT94" s="64" t="s">
        <v>69</v>
      </c>
      <c r="BU94" s="65" t="s">
        <v>70</v>
      </c>
      <c r="BV94" s="64" t="s">
        <v>71</v>
      </c>
      <c r="BW94" s="64" t="s">
        <v>4</v>
      </c>
      <c r="BX94" s="64" t="s">
        <v>72</v>
      </c>
      <c r="CL94" s="64" t="s">
        <v>1</v>
      </c>
    </row>
    <row r="95" spans="2:91" s="7" customFormat="1" ht="16.5" customHeight="1">
      <c r="B95" s="66"/>
      <c r="C95" s="67"/>
      <c r="D95" s="225" t="s">
        <v>400</v>
      </c>
      <c r="E95" s="225"/>
      <c r="F95" s="225"/>
      <c r="G95" s="225"/>
      <c r="H95" s="225"/>
      <c r="I95" s="128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2"/>
      <c r="AH95" s="221"/>
      <c r="AI95" s="221"/>
      <c r="AJ95" s="221"/>
      <c r="AK95" s="221"/>
      <c r="AL95" s="221"/>
      <c r="AM95" s="221"/>
      <c r="AN95" s="220"/>
      <c r="AO95" s="221"/>
      <c r="AP95" s="221"/>
      <c r="AQ95" s="68" t="s">
        <v>73</v>
      </c>
      <c r="AR95" s="66"/>
      <c r="AS95" s="69">
        <f>ROUND(AS96,2)</f>
        <v>0</v>
      </c>
      <c r="AT95" s="70">
        <f>ROUND(SUM(AV95:AW95),2)</f>
        <v>0</v>
      </c>
      <c r="AU95" s="71" t="e">
        <f>ROUND(AU96,5)</f>
        <v>#REF!</v>
      </c>
      <c r="AV95" s="70">
        <f>ROUND(AZ95*L29,2)</f>
        <v>0</v>
      </c>
      <c r="AW95" s="70">
        <f>ROUND(BA95*L30,2)</f>
        <v>0</v>
      </c>
      <c r="AX95" s="70">
        <f>ROUND(BB95*L29,2)</f>
        <v>0</v>
      </c>
      <c r="AY95" s="70">
        <f>ROUND(BC95*L30,2)</f>
        <v>0</v>
      </c>
      <c r="AZ95" s="70">
        <f t="shared" si="0"/>
        <v>0</v>
      </c>
      <c r="BA95" s="70">
        <f t="shared" si="0"/>
        <v>0</v>
      </c>
      <c r="BB95" s="70">
        <f t="shared" si="0"/>
        <v>0</v>
      </c>
      <c r="BC95" s="70">
        <f t="shared" si="0"/>
        <v>0</v>
      </c>
      <c r="BD95" s="72">
        <f t="shared" si="0"/>
        <v>0</v>
      </c>
      <c r="BS95" s="73" t="s">
        <v>68</v>
      </c>
      <c r="BT95" s="73" t="s">
        <v>74</v>
      </c>
      <c r="BU95" s="73" t="s">
        <v>70</v>
      </c>
      <c r="BV95" s="73" t="s">
        <v>71</v>
      </c>
      <c r="BW95" s="73" t="s">
        <v>75</v>
      </c>
      <c r="BX95" s="73" t="s">
        <v>4</v>
      </c>
      <c r="CL95" s="73" t="s">
        <v>1</v>
      </c>
      <c r="CM95" s="73" t="s">
        <v>76</v>
      </c>
    </row>
    <row r="96" spans="1:90" s="4" customFormat="1" ht="16.5" customHeight="1">
      <c r="A96" s="74" t="s">
        <v>77</v>
      </c>
      <c r="B96" s="40"/>
      <c r="C96" s="126"/>
      <c r="D96" s="126"/>
      <c r="E96" s="206" t="s">
        <v>392</v>
      </c>
      <c r="F96" s="206"/>
      <c r="G96" s="206"/>
      <c r="H96" s="206"/>
      <c r="I96" s="206"/>
      <c r="J96" s="126"/>
      <c r="K96" s="206" t="s">
        <v>395</v>
      </c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9">
        <f>'SO 01'!J98</f>
        <v>0</v>
      </c>
      <c r="AH96" s="210"/>
      <c r="AI96" s="210"/>
      <c r="AJ96" s="210"/>
      <c r="AK96" s="210"/>
      <c r="AL96" s="210"/>
      <c r="AM96" s="210"/>
      <c r="AN96" s="209"/>
      <c r="AO96" s="210"/>
      <c r="AP96" s="210"/>
      <c r="AQ96" s="75" t="s">
        <v>78</v>
      </c>
      <c r="AR96" s="40"/>
      <c r="AS96" s="76">
        <v>0</v>
      </c>
      <c r="AT96" s="77">
        <f>ROUND(SUM(AV96:AW96),2)</f>
        <v>0</v>
      </c>
      <c r="AU96" s="78" t="e">
        <f>'SO 02'!P123</f>
        <v>#REF!</v>
      </c>
      <c r="AV96" s="77">
        <f>'SO 02'!J35</f>
        <v>0</v>
      </c>
      <c r="AW96" s="77">
        <f>'SO 02'!J36</f>
        <v>0</v>
      </c>
      <c r="AX96" s="77">
        <f>'SO 02'!J37</f>
        <v>0</v>
      </c>
      <c r="AY96" s="77">
        <f>'SO 02'!J38</f>
        <v>0</v>
      </c>
      <c r="AZ96" s="77">
        <f>'SO 02'!F35</f>
        <v>0</v>
      </c>
      <c r="BA96" s="77">
        <f>'SO 02'!F36</f>
        <v>0</v>
      </c>
      <c r="BB96" s="77">
        <f>'SO 02'!F37</f>
        <v>0</v>
      </c>
      <c r="BC96" s="77">
        <f>'SO 02'!F38</f>
        <v>0</v>
      </c>
      <c r="BD96" s="79">
        <f>'SO 02'!F39</f>
        <v>0</v>
      </c>
      <c r="BT96" s="20" t="s">
        <v>76</v>
      </c>
      <c r="BV96" s="20" t="s">
        <v>71</v>
      </c>
      <c r="BW96" s="20" t="s">
        <v>79</v>
      </c>
      <c r="BX96" s="20" t="s">
        <v>75</v>
      </c>
      <c r="CL96" s="20" t="s">
        <v>1</v>
      </c>
    </row>
    <row r="97" spans="1:90" s="114" customFormat="1" ht="16.5" customHeight="1">
      <c r="A97" s="74"/>
      <c r="B97" s="40"/>
      <c r="C97" s="126"/>
      <c r="D97" s="126"/>
      <c r="E97" s="206" t="s">
        <v>393</v>
      </c>
      <c r="F97" s="206"/>
      <c r="G97" s="206"/>
      <c r="H97" s="206"/>
      <c r="I97" s="206"/>
      <c r="J97" s="126"/>
      <c r="K97" s="206" t="s">
        <v>396</v>
      </c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7">
        <f>'SO 02'!J98</f>
        <v>0</v>
      </c>
      <c r="AH97" s="208"/>
      <c r="AI97" s="208"/>
      <c r="AJ97" s="208"/>
      <c r="AK97" s="208"/>
      <c r="AL97" s="208"/>
      <c r="AM97" s="208"/>
      <c r="AN97" s="209"/>
      <c r="AO97" s="210"/>
      <c r="AP97" s="210"/>
      <c r="AQ97" s="75"/>
      <c r="AR97" s="40"/>
      <c r="AS97" s="118"/>
      <c r="AT97" s="118"/>
      <c r="AU97" s="119"/>
      <c r="AV97" s="118"/>
      <c r="AW97" s="118"/>
      <c r="AX97" s="118"/>
      <c r="AY97" s="118"/>
      <c r="AZ97" s="118"/>
      <c r="BA97" s="118"/>
      <c r="BB97" s="118"/>
      <c r="BC97" s="118"/>
      <c r="BD97" s="118"/>
      <c r="BT97" s="115"/>
      <c r="BV97" s="115"/>
      <c r="BW97" s="115"/>
      <c r="BX97" s="115"/>
      <c r="CL97" s="115"/>
    </row>
    <row r="98" spans="1:57" s="2" customFormat="1" ht="30" customHeight="1">
      <c r="A98" s="129"/>
      <c r="B98" s="24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" customFormat="1" ht="6.9" customHeight="1">
      <c r="A99" s="129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</sheetData>
  <sheetProtection algorithmName="SHA-512" hashValue="1mSAOu7h0JdyGZ3J6gtQezWu4zfCX4MFXxkxCFDWq+4+kHpQJYosuq4fEB62QOY4vSsv9lEhVXdIwV8vKVx2hg==" saltValue="MoOGKKla1X/GRbbXmL8yhQ==" spinCount="100000" sheet="1" objects="1" scenarios="1"/>
  <mergeCells count="49">
    <mergeCell ref="E96:I96"/>
    <mergeCell ref="K96:AF96"/>
    <mergeCell ref="X35:AB35"/>
    <mergeCell ref="AK35:AO35"/>
    <mergeCell ref="C92:G92"/>
    <mergeCell ref="L85:AO85"/>
    <mergeCell ref="AM87:AN87"/>
    <mergeCell ref="I92:AF92"/>
    <mergeCell ref="AG92:AM92"/>
    <mergeCell ref="AR2:BE2"/>
    <mergeCell ref="E23:AN23"/>
    <mergeCell ref="AK26:AO26"/>
    <mergeCell ref="L28:P28"/>
    <mergeCell ref="W28:AE28"/>
    <mergeCell ref="AK28:AO28"/>
    <mergeCell ref="K5:AO5"/>
    <mergeCell ref="K6:AO6"/>
    <mergeCell ref="E14:AJ14"/>
    <mergeCell ref="AK31:AO31"/>
    <mergeCell ref="L31:P31"/>
    <mergeCell ref="AK32:AO32"/>
    <mergeCell ref="L32:P32"/>
    <mergeCell ref="AK33:AO33"/>
    <mergeCell ref="L33:P33"/>
    <mergeCell ref="W32:AE32"/>
    <mergeCell ref="W31:AE31"/>
    <mergeCell ref="W33:AE33"/>
    <mergeCell ref="AK29:AO29"/>
    <mergeCell ref="L29:P29"/>
    <mergeCell ref="AK30:AO30"/>
    <mergeCell ref="L30:P30"/>
    <mergeCell ref="W29:AE29"/>
    <mergeCell ref="W30:AE30"/>
    <mergeCell ref="E97:I97"/>
    <mergeCell ref="K97:AF97"/>
    <mergeCell ref="AG97:AM97"/>
    <mergeCell ref="AN97:AP97"/>
    <mergeCell ref="AS89:AT91"/>
    <mergeCell ref="AM89:AP89"/>
    <mergeCell ref="AM90:AP90"/>
    <mergeCell ref="AN92:AP92"/>
    <mergeCell ref="AN95:AP95"/>
    <mergeCell ref="AG95:AM95"/>
    <mergeCell ref="AN96:AP96"/>
    <mergeCell ref="AG96:AM96"/>
    <mergeCell ref="AG94:AM94"/>
    <mergeCell ref="AN94:AP94"/>
    <mergeCell ref="D95:H95"/>
    <mergeCell ref="J95:AF95"/>
  </mergeCells>
  <hyperlinks>
    <hyperlink ref="A96" location="'01_1ET - 1. Etapa - Elek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29"/>
  <sheetViews>
    <sheetView workbookViewId="0" topLeftCell="A1">
      <selection activeCell="I123" sqref="I123"/>
    </sheetView>
  </sheetViews>
  <sheetFormatPr defaultColWidth="9.28125" defaultRowHeight="12"/>
  <cols>
    <col min="1" max="1" width="8.28125" style="116" customWidth="1"/>
    <col min="2" max="2" width="1.7109375" style="116" customWidth="1"/>
    <col min="3" max="3" width="4.140625" style="116" customWidth="1"/>
    <col min="4" max="4" width="4.28125" style="116" customWidth="1"/>
    <col min="5" max="5" width="17.140625" style="116" customWidth="1"/>
    <col min="6" max="6" width="50.8515625" style="116" customWidth="1"/>
    <col min="7" max="7" width="7.00390625" style="116" customWidth="1"/>
    <col min="8" max="8" width="11.421875" style="116" customWidth="1"/>
    <col min="9" max="11" width="20.140625" style="116" customWidth="1"/>
    <col min="12" max="12" width="9.28125" style="116" customWidth="1"/>
    <col min="13" max="13" width="10.8515625" style="116" hidden="1" customWidth="1"/>
    <col min="14" max="14" width="9.28125" style="116" customWidth="1"/>
    <col min="15" max="20" width="14.140625" style="116" hidden="1" customWidth="1"/>
    <col min="21" max="21" width="16.28125" style="116" hidden="1" customWidth="1"/>
    <col min="22" max="22" width="12.28125" style="116" customWidth="1"/>
    <col min="23" max="23" width="16.28125" style="116" customWidth="1"/>
    <col min="24" max="24" width="12.28125" style="116" customWidth="1"/>
    <col min="25" max="25" width="15.00390625" style="116" customWidth="1"/>
    <col min="26" max="26" width="11.00390625" style="116" customWidth="1"/>
    <col min="27" max="27" width="15.00390625" style="116" customWidth="1"/>
    <col min="28" max="28" width="16.28125" style="116" customWidth="1"/>
    <col min="29" max="29" width="11.00390625" style="116" customWidth="1"/>
    <col min="30" max="30" width="15.00390625" style="116" customWidth="1"/>
    <col min="31" max="31" width="16.28125" style="116" customWidth="1"/>
    <col min="32" max="16384" width="9.28125" style="116" customWidth="1"/>
  </cols>
  <sheetData>
    <row r="1" ht="12">
      <c r="A1" s="80"/>
    </row>
    <row r="2" spans="12:46" ht="36.9" customHeight="1"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3" t="s">
        <v>79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76</v>
      </c>
    </row>
    <row r="4" spans="2:46" ht="24.9" customHeight="1">
      <c r="B4" s="16"/>
      <c r="C4" s="80"/>
      <c r="D4" s="133" t="s">
        <v>403</v>
      </c>
      <c r="E4" s="80"/>
      <c r="F4" s="80"/>
      <c r="G4" s="80"/>
      <c r="H4" s="80"/>
      <c r="I4" s="80"/>
      <c r="J4" s="80"/>
      <c r="K4" s="80"/>
      <c r="L4" s="16"/>
      <c r="M4" s="81" t="s">
        <v>9</v>
      </c>
      <c r="AT4" s="13" t="s">
        <v>28</v>
      </c>
    </row>
    <row r="5" spans="2:12" ht="6.9" customHeight="1">
      <c r="B5" s="16"/>
      <c r="C5" s="80"/>
      <c r="D5" s="80"/>
      <c r="E5" s="80"/>
      <c r="F5" s="80"/>
      <c r="G5" s="80"/>
      <c r="H5" s="80"/>
      <c r="I5" s="80"/>
      <c r="J5" s="80"/>
      <c r="K5" s="80"/>
      <c r="L5" s="16"/>
    </row>
    <row r="6" spans="2:12" ht="12" customHeight="1">
      <c r="B6" s="16"/>
      <c r="C6" s="80"/>
      <c r="D6" s="134" t="s">
        <v>11</v>
      </c>
      <c r="E6" s="80"/>
      <c r="F6" s="80"/>
      <c r="G6" s="80"/>
      <c r="H6" s="80"/>
      <c r="I6" s="80"/>
      <c r="J6" s="80"/>
      <c r="K6" s="80"/>
      <c r="L6" s="16"/>
    </row>
    <row r="7" spans="2:12" ht="16.5" customHeight="1">
      <c r="B7" s="16"/>
      <c r="C7" s="80"/>
      <c r="D7" s="80"/>
      <c r="E7" s="250" t="str">
        <f>'Rekapitulace stavby'!K6</f>
        <v>Osvětlení areálu Kohinoor, 1. etapa + Likvidace osvětlení v areálu Kohinoor, 1. etapa</v>
      </c>
      <c r="F7" s="251"/>
      <c r="G7" s="251"/>
      <c r="H7" s="251"/>
      <c r="I7" s="80"/>
      <c r="J7" s="80"/>
      <c r="K7" s="80"/>
      <c r="L7" s="16"/>
    </row>
    <row r="8" spans="2:12" ht="12" customHeight="1">
      <c r="B8" s="16"/>
      <c r="C8" s="80"/>
      <c r="D8" s="134" t="s">
        <v>80</v>
      </c>
      <c r="E8" s="80"/>
      <c r="F8" s="80"/>
      <c r="G8" s="80"/>
      <c r="H8" s="80"/>
      <c r="I8" s="80"/>
      <c r="J8" s="80"/>
      <c r="K8" s="80"/>
      <c r="L8" s="16"/>
    </row>
    <row r="9" spans="1:31" s="2" customFormat="1" ht="16.5" customHeight="1">
      <c r="A9" s="117"/>
      <c r="B9" s="24"/>
      <c r="C9" s="135"/>
      <c r="D9" s="135"/>
      <c r="E9" s="250" t="s">
        <v>400</v>
      </c>
      <c r="F9" s="249"/>
      <c r="G9" s="249"/>
      <c r="H9" s="249"/>
      <c r="I9" s="135"/>
      <c r="J9" s="135"/>
      <c r="K9" s="135"/>
      <c r="L9" s="31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</row>
    <row r="10" spans="1:31" s="2" customFormat="1" ht="12" customHeight="1">
      <c r="A10" s="117"/>
      <c r="B10" s="24"/>
      <c r="C10" s="135"/>
      <c r="D10" s="134" t="s">
        <v>82</v>
      </c>
      <c r="E10" s="135"/>
      <c r="F10" s="135"/>
      <c r="G10" s="135"/>
      <c r="H10" s="135"/>
      <c r="I10" s="135"/>
      <c r="J10" s="135"/>
      <c r="K10" s="135"/>
      <c r="L10" s="31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</row>
    <row r="11" spans="1:31" s="2" customFormat="1" ht="16.5" customHeight="1">
      <c r="A11" s="117"/>
      <c r="B11" s="24"/>
      <c r="C11" s="135"/>
      <c r="D11" s="135"/>
      <c r="E11" s="252" t="s">
        <v>398</v>
      </c>
      <c r="F11" s="249"/>
      <c r="G11" s="249"/>
      <c r="H11" s="249"/>
      <c r="I11" s="135"/>
      <c r="J11" s="135"/>
      <c r="K11" s="135"/>
      <c r="L11" s="31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</row>
    <row r="12" spans="1:31" s="2" customFormat="1" ht="12">
      <c r="A12" s="117"/>
      <c r="B12" s="24"/>
      <c r="C12" s="135"/>
      <c r="D12" s="135"/>
      <c r="E12" s="135"/>
      <c r="F12" s="135"/>
      <c r="G12" s="135"/>
      <c r="H12" s="135"/>
      <c r="I12" s="135"/>
      <c r="J12" s="135"/>
      <c r="K12" s="135"/>
      <c r="L12" s="31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</row>
    <row r="13" spans="1:31" s="2" customFormat="1" ht="12" customHeight="1">
      <c r="A13" s="117"/>
      <c r="B13" s="24"/>
      <c r="C13" s="135"/>
      <c r="D13" s="134" t="s">
        <v>12</v>
      </c>
      <c r="E13" s="135"/>
      <c r="F13" s="136" t="s">
        <v>1</v>
      </c>
      <c r="G13" s="135"/>
      <c r="H13" s="135"/>
      <c r="I13" s="134" t="s">
        <v>13</v>
      </c>
      <c r="J13" s="136" t="s">
        <v>1</v>
      </c>
      <c r="K13" s="135"/>
      <c r="L13" s="31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</row>
    <row r="14" spans="1:31" s="2" customFormat="1" ht="12" customHeight="1">
      <c r="A14" s="117"/>
      <c r="B14" s="24"/>
      <c r="C14" s="135"/>
      <c r="D14" s="134" t="s">
        <v>14</v>
      </c>
      <c r="E14" s="135"/>
      <c r="F14" s="136" t="s">
        <v>15</v>
      </c>
      <c r="G14" s="135"/>
      <c r="H14" s="135"/>
      <c r="I14" s="134" t="s">
        <v>16</v>
      </c>
      <c r="J14" s="137" t="str">
        <f>'Rekapitulace stavby'!AN8</f>
        <v>doplnit</v>
      </c>
      <c r="K14" s="135"/>
      <c r="L14" s="31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</row>
    <row r="15" spans="1:31" s="2" customFormat="1" ht="10.95" customHeight="1">
      <c r="A15" s="117"/>
      <c r="B15" s="24"/>
      <c r="C15" s="135"/>
      <c r="D15" s="135"/>
      <c r="E15" s="135"/>
      <c r="F15" s="135"/>
      <c r="G15" s="135"/>
      <c r="H15" s="135"/>
      <c r="I15" s="135"/>
      <c r="J15" s="135"/>
      <c r="K15" s="135"/>
      <c r="L15" s="31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</row>
    <row r="16" spans="1:31" s="2" customFormat="1" ht="12" customHeight="1">
      <c r="A16" s="117"/>
      <c r="B16" s="24"/>
      <c r="C16" s="135"/>
      <c r="D16" s="134" t="s">
        <v>17</v>
      </c>
      <c r="E16" s="135"/>
      <c r="F16" s="135"/>
      <c r="G16" s="135"/>
      <c r="H16" s="135"/>
      <c r="I16" s="134" t="s">
        <v>18</v>
      </c>
      <c r="J16" s="136" t="s">
        <v>19</v>
      </c>
      <c r="K16" s="135"/>
      <c r="L16" s="31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</row>
    <row r="17" spans="1:31" s="2" customFormat="1" ht="18" customHeight="1">
      <c r="A17" s="117"/>
      <c r="B17" s="24"/>
      <c r="C17" s="135"/>
      <c r="D17" s="135"/>
      <c r="E17" s="136" t="s">
        <v>20</v>
      </c>
      <c r="F17" s="135"/>
      <c r="G17" s="135"/>
      <c r="H17" s="135"/>
      <c r="I17" s="134" t="s">
        <v>21</v>
      </c>
      <c r="J17" s="136" t="s">
        <v>22</v>
      </c>
      <c r="K17" s="135"/>
      <c r="L17" s="31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</row>
    <row r="18" spans="1:31" s="2" customFormat="1" ht="6.9" customHeight="1">
      <c r="A18" s="117"/>
      <c r="B18" s="24"/>
      <c r="C18" s="135"/>
      <c r="D18" s="135"/>
      <c r="E18" s="135"/>
      <c r="F18" s="135"/>
      <c r="G18" s="135"/>
      <c r="H18" s="135"/>
      <c r="I18" s="135"/>
      <c r="J18" s="135"/>
      <c r="K18" s="135"/>
      <c r="L18" s="31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</row>
    <row r="19" spans="1:31" s="2" customFormat="1" ht="12" customHeight="1">
      <c r="A19" s="117"/>
      <c r="B19" s="24"/>
      <c r="C19" s="135"/>
      <c r="D19" s="134" t="s">
        <v>23</v>
      </c>
      <c r="E19" s="135"/>
      <c r="F19" s="135"/>
      <c r="G19" s="135"/>
      <c r="H19" s="135"/>
      <c r="I19" s="134" t="s">
        <v>18</v>
      </c>
      <c r="J19" s="136" t="str">
        <f>'Rekapitulace stavby'!AN13</f>
        <v>doplnit</v>
      </c>
      <c r="K19" s="135"/>
      <c r="L19" s="31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</row>
    <row r="20" spans="1:31" s="2" customFormat="1" ht="18" customHeight="1">
      <c r="A20" s="117"/>
      <c r="B20" s="24"/>
      <c r="C20" s="135"/>
      <c r="D20" s="135"/>
      <c r="E20" s="253" t="str">
        <f>'Rekapitulace stavby'!E14</f>
        <v>doplnit</v>
      </c>
      <c r="F20" s="253"/>
      <c r="G20" s="253"/>
      <c r="H20" s="253"/>
      <c r="I20" s="134" t="s">
        <v>21</v>
      </c>
      <c r="J20" s="136" t="str">
        <f>'Rekapitulace stavby'!AN14</f>
        <v>doplnit</v>
      </c>
      <c r="K20" s="135"/>
      <c r="L20" s="31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</row>
    <row r="21" spans="1:31" s="2" customFormat="1" ht="6.9" customHeight="1">
      <c r="A21" s="117"/>
      <c r="B21" s="24"/>
      <c r="C21" s="135"/>
      <c r="D21" s="135"/>
      <c r="E21" s="135"/>
      <c r="F21" s="135"/>
      <c r="G21" s="135"/>
      <c r="H21" s="135"/>
      <c r="I21" s="135"/>
      <c r="J21" s="135"/>
      <c r="K21" s="135"/>
      <c r="L21" s="31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</row>
    <row r="22" spans="1:31" s="2" customFormat="1" ht="12" customHeight="1">
      <c r="A22" s="117"/>
      <c r="B22" s="24"/>
      <c r="C22" s="135"/>
      <c r="D22" s="134" t="s">
        <v>24</v>
      </c>
      <c r="E22" s="135"/>
      <c r="F22" s="135"/>
      <c r="G22" s="135"/>
      <c r="H22" s="135"/>
      <c r="I22" s="134" t="s">
        <v>18</v>
      </c>
      <c r="J22" s="136" t="s">
        <v>25</v>
      </c>
      <c r="K22" s="135"/>
      <c r="L22" s="31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</row>
    <row r="23" spans="1:31" s="2" customFormat="1" ht="18" customHeight="1">
      <c r="A23" s="117"/>
      <c r="B23" s="24"/>
      <c r="C23" s="135"/>
      <c r="D23" s="135"/>
      <c r="E23" s="136" t="s">
        <v>26</v>
      </c>
      <c r="F23" s="135"/>
      <c r="G23" s="135"/>
      <c r="H23" s="135"/>
      <c r="I23" s="134" t="s">
        <v>21</v>
      </c>
      <c r="J23" s="136" t="s">
        <v>27</v>
      </c>
      <c r="K23" s="135"/>
      <c r="L23" s="31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</row>
    <row r="24" spans="1:31" s="2" customFormat="1" ht="6.9" customHeight="1">
      <c r="A24" s="117"/>
      <c r="B24" s="24"/>
      <c r="C24" s="135"/>
      <c r="D24" s="135"/>
      <c r="E24" s="135"/>
      <c r="F24" s="135"/>
      <c r="G24" s="135"/>
      <c r="H24" s="135"/>
      <c r="I24" s="135"/>
      <c r="J24" s="135"/>
      <c r="K24" s="135"/>
      <c r="L24" s="31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</row>
    <row r="25" spans="1:31" s="2" customFormat="1" ht="12" customHeight="1">
      <c r="A25" s="117"/>
      <c r="B25" s="24"/>
      <c r="C25" s="135"/>
      <c r="D25" s="134" t="s">
        <v>29</v>
      </c>
      <c r="E25" s="135"/>
      <c r="F25" s="135"/>
      <c r="G25" s="135"/>
      <c r="H25" s="135"/>
      <c r="I25" s="134" t="s">
        <v>18</v>
      </c>
      <c r="J25" s="136" t="s">
        <v>25</v>
      </c>
      <c r="K25" s="135"/>
      <c r="L25" s="31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pans="1:31" s="2" customFormat="1" ht="18" customHeight="1">
      <c r="A26" s="117"/>
      <c r="B26" s="24"/>
      <c r="C26" s="135"/>
      <c r="D26" s="135"/>
      <c r="E26" s="136" t="s">
        <v>26</v>
      </c>
      <c r="F26" s="135"/>
      <c r="G26" s="135"/>
      <c r="H26" s="135"/>
      <c r="I26" s="134" t="s">
        <v>21</v>
      </c>
      <c r="J26" s="136" t="s">
        <v>27</v>
      </c>
      <c r="K26" s="135"/>
      <c r="L26" s="31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</row>
    <row r="27" spans="1:31" s="2" customFormat="1" ht="6.9" customHeight="1">
      <c r="A27" s="117"/>
      <c r="B27" s="24"/>
      <c r="C27" s="135"/>
      <c r="D27" s="135"/>
      <c r="E27" s="135"/>
      <c r="F27" s="135"/>
      <c r="G27" s="135"/>
      <c r="H27" s="135"/>
      <c r="I27" s="135"/>
      <c r="J27" s="135"/>
      <c r="K27" s="135"/>
      <c r="L27" s="31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12" customHeight="1">
      <c r="A28" s="117"/>
      <c r="B28" s="24"/>
      <c r="C28" s="135"/>
      <c r="D28" s="134" t="s">
        <v>30</v>
      </c>
      <c r="E28" s="135"/>
      <c r="F28" s="135"/>
      <c r="G28" s="135"/>
      <c r="H28" s="135"/>
      <c r="I28" s="135"/>
      <c r="J28" s="135"/>
      <c r="K28" s="135"/>
      <c r="L28" s="31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</row>
    <row r="29" spans="1:31" s="8" customFormat="1" ht="76.5" customHeight="1">
      <c r="A29" s="82"/>
      <c r="B29" s="83"/>
      <c r="C29" s="138"/>
      <c r="D29" s="138"/>
      <c r="E29" s="254" t="s">
        <v>31</v>
      </c>
      <c r="F29" s="254"/>
      <c r="G29" s="254"/>
      <c r="H29" s="254"/>
      <c r="I29" s="138"/>
      <c r="J29" s="138"/>
      <c r="K29" s="138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" customHeight="1">
      <c r="A30" s="117"/>
      <c r="B30" s="24"/>
      <c r="C30" s="135"/>
      <c r="D30" s="135"/>
      <c r="E30" s="135"/>
      <c r="F30" s="135"/>
      <c r="G30" s="135"/>
      <c r="H30" s="135"/>
      <c r="I30" s="135"/>
      <c r="J30" s="135"/>
      <c r="K30" s="135"/>
      <c r="L30" s="31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</row>
    <row r="31" spans="1:31" s="2" customFormat="1" ht="6.9" customHeight="1">
      <c r="A31" s="117"/>
      <c r="B31" s="24"/>
      <c r="C31" s="135"/>
      <c r="D31" s="139"/>
      <c r="E31" s="139"/>
      <c r="F31" s="139"/>
      <c r="G31" s="139"/>
      <c r="H31" s="139"/>
      <c r="I31" s="139"/>
      <c r="J31" s="139"/>
      <c r="K31" s="139"/>
      <c r="L31" s="31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s="2" customFormat="1" ht="25.35" customHeight="1">
      <c r="A32" s="117"/>
      <c r="B32" s="24"/>
      <c r="C32" s="135"/>
      <c r="D32" s="140" t="s">
        <v>32</v>
      </c>
      <c r="E32" s="135"/>
      <c r="F32" s="135"/>
      <c r="G32" s="135"/>
      <c r="H32" s="135"/>
      <c r="I32" s="135"/>
      <c r="J32" s="141">
        <f>ROUND(J121,2)</f>
        <v>0</v>
      </c>
      <c r="K32" s="135"/>
      <c r="L32" s="31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</row>
    <row r="33" spans="1:31" s="2" customFormat="1" ht="6.9" customHeight="1">
      <c r="A33" s="117"/>
      <c r="B33" s="24"/>
      <c r="C33" s="135"/>
      <c r="D33" s="139"/>
      <c r="E33" s="139"/>
      <c r="F33" s="139"/>
      <c r="G33" s="139"/>
      <c r="H33" s="139"/>
      <c r="I33" s="139"/>
      <c r="J33" s="139"/>
      <c r="K33" s="139"/>
      <c r="L33" s="31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</row>
    <row r="34" spans="1:31" s="2" customFormat="1" ht="14.4" customHeight="1">
      <c r="A34" s="117"/>
      <c r="B34" s="24"/>
      <c r="C34" s="135"/>
      <c r="D34" s="135"/>
      <c r="E34" s="135"/>
      <c r="F34" s="142" t="s">
        <v>34</v>
      </c>
      <c r="G34" s="135"/>
      <c r="H34" s="135"/>
      <c r="I34" s="142" t="s">
        <v>33</v>
      </c>
      <c r="J34" s="142"/>
      <c r="K34" s="135"/>
      <c r="L34" s="31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</row>
    <row r="35" spans="1:31" s="2" customFormat="1" ht="14.4" customHeight="1" hidden="1">
      <c r="A35" s="117"/>
      <c r="B35" s="24"/>
      <c r="C35" s="135"/>
      <c r="D35" s="143" t="s">
        <v>35</v>
      </c>
      <c r="E35" s="134" t="s">
        <v>36</v>
      </c>
      <c r="F35" s="144">
        <f>ROUND((SUM(BE121:BE128)),2)</f>
        <v>0</v>
      </c>
      <c r="G35" s="135"/>
      <c r="H35" s="135"/>
      <c r="I35" s="145">
        <v>0.21</v>
      </c>
      <c r="J35" s="144"/>
      <c r="K35" s="135"/>
      <c r="L35" s="31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</row>
    <row r="36" spans="1:31" s="2" customFormat="1" ht="14.4" customHeight="1" hidden="1">
      <c r="A36" s="117"/>
      <c r="B36" s="24"/>
      <c r="C36" s="135"/>
      <c r="D36" s="135"/>
      <c r="E36" s="134" t="s">
        <v>37</v>
      </c>
      <c r="F36" s="144">
        <f>ROUND((SUM(BF121:BF128)),2)</f>
        <v>0</v>
      </c>
      <c r="G36" s="135"/>
      <c r="H36" s="135"/>
      <c r="I36" s="145">
        <v>0.15</v>
      </c>
      <c r="J36" s="144"/>
      <c r="K36" s="135"/>
      <c r="L36" s="31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</row>
    <row r="37" spans="1:31" s="2" customFormat="1" ht="14.4" customHeight="1">
      <c r="A37" s="117"/>
      <c r="B37" s="24"/>
      <c r="C37" s="135"/>
      <c r="D37" s="134" t="s">
        <v>35</v>
      </c>
      <c r="E37" s="134" t="s">
        <v>38</v>
      </c>
      <c r="F37" s="144">
        <f>ROUND((SUM(BG121:BG128)),2)</f>
        <v>0</v>
      </c>
      <c r="G37" s="135"/>
      <c r="H37" s="135"/>
      <c r="I37" s="145">
        <v>0.21</v>
      </c>
      <c r="J37" s="144"/>
      <c r="K37" s="135"/>
      <c r="L37" s="31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</row>
    <row r="38" spans="1:31" s="2" customFormat="1" ht="14.4" customHeight="1">
      <c r="A38" s="117"/>
      <c r="B38" s="24"/>
      <c r="C38" s="135"/>
      <c r="D38" s="135"/>
      <c r="E38" s="134" t="s">
        <v>39</v>
      </c>
      <c r="F38" s="144">
        <f>ROUND((SUM(BH121:BH128)),2)</f>
        <v>0</v>
      </c>
      <c r="G38" s="135"/>
      <c r="H38" s="135"/>
      <c r="I38" s="145">
        <v>0.15</v>
      </c>
      <c r="J38" s="144"/>
      <c r="K38" s="135"/>
      <c r="L38" s="31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</row>
    <row r="39" spans="1:31" s="2" customFormat="1" ht="14.4" customHeight="1" hidden="1">
      <c r="A39" s="117"/>
      <c r="B39" s="24"/>
      <c r="C39" s="135"/>
      <c r="D39" s="135"/>
      <c r="E39" s="134" t="s">
        <v>40</v>
      </c>
      <c r="F39" s="144">
        <f>ROUND((SUM(BI121:BI128)),2)</f>
        <v>0</v>
      </c>
      <c r="G39" s="135"/>
      <c r="H39" s="135"/>
      <c r="I39" s="145">
        <v>0</v>
      </c>
      <c r="J39" s="144">
        <f>0</f>
        <v>0</v>
      </c>
      <c r="K39" s="135"/>
      <c r="L39" s="31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</row>
    <row r="40" spans="1:31" s="2" customFormat="1" ht="6.9" customHeight="1">
      <c r="A40" s="117"/>
      <c r="B40" s="24"/>
      <c r="C40" s="135"/>
      <c r="D40" s="135"/>
      <c r="E40" s="135"/>
      <c r="F40" s="135"/>
      <c r="G40" s="135"/>
      <c r="H40" s="135"/>
      <c r="I40" s="135"/>
      <c r="J40" s="135"/>
      <c r="K40" s="135"/>
      <c r="L40" s="31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</row>
    <row r="41" spans="1:31" s="2" customFormat="1" ht="25.35" customHeight="1">
      <c r="A41" s="117"/>
      <c r="B41" s="24"/>
      <c r="C41" s="146"/>
      <c r="D41" s="147" t="s">
        <v>32</v>
      </c>
      <c r="E41" s="148"/>
      <c r="F41" s="148"/>
      <c r="G41" s="149" t="s">
        <v>41</v>
      </c>
      <c r="H41" s="150" t="s">
        <v>42</v>
      </c>
      <c r="I41" s="148"/>
      <c r="J41" s="151">
        <f>SUM(J32:J39)</f>
        <v>0</v>
      </c>
      <c r="K41" s="152"/>
      <c r="L41" s="31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</row>
    <row r="42" spans="1:31" s="2" customFormat="1" ht="14.4" customHeight="1">
      <c r="A42" s="117"/>
      <c r="B42" s="24"/>
      <c r="C42" s="135"/>
      <c r="D42" s="135"/>
      <c r="E42" s="135"/>
      <c r="F42" s="135"/>
      <c r="G42" s="135"/>
      <c r="H42" s="135"/>
      <c r="I42" s="135"/>
      <c r="J42" s="135"/>
      <c r="K42" s="135"/>
      <c r="L42" s="31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</row>
    <row r="43" spans="2:12" ht="14.4" customHeight="1">
      <c r="B43" s="16"/>
      <c r="C43" s="80"/>
      <c r="D43" s="80"/>
      <c r="E43" s="80"/>
      <c r="F43" s="80"/>
      <c r="G43" s="80"/>
      <c r="H43" s="80"/>
      <c r="I43" s="80"/>
      <c r="J43" s="80"/>
      <c r="K43" s="80"/>
      <c r="L43" s="16"/>
    </row>
    <row r="44" spans="2:12" ht="14.4" customHeight="1">
      <c r="B44" s="16"/>
      <c r="C44" s="80"/>
      <c r="D44" s="80"/>
      <c r="E44" s="80"/>
      <c r="F44" s="80"/>
      <c r="G44" s="80"/>
      <c r="H44" s="80"/>
      <c r="I44" s="80"/>
      <c r="J44" s="80"/>
      <c r="K44" s="80"/>
      <c r="L44" s="16"/>
    </row>
    <row r="45" spans="2:12" ht="14.4" customHeight="1">
      <c r="B45" s="16"/>
      <c r="C45" s="80"/>
      <c r="D45" s="80"/>
      <c r="E45" s="80"/>
      <c r="F45" s="80"/>
      <c r="G45" s="80"/>
      <c r="H45" s="80"/>
      <c r="I45" s="80"/>
      <c r="J45" s="80"/>
      <c r="K45" s="80"/>
      <c r="L45" s="16"/>
    </row>
    <row r="46" spans="2:12" ht="14.4" customHeight="1">
      <c r="B46" s="16"/>
      <c r="C46" s="80"/>
      <c r="D46" s="80"/>
      <c r="E46" s="80"/>
      <c r="F46" s="80"/>
      <c r="G46" s="80"/>
      <c r="H46" s="80"/>
      <c r="I46" s="80"/>
      <c r="J46" s="80"/>
      <c r="K46" s="80"/>
      <c r="L46" s="16"/>
    </row>
    <row r="47" spans="2:12" ht="14.4" customHeight="1">
      <c r="B47" s="16"/>
      <c r="C47" s="80"/>
      <c r="D47" s="80"/>
      <c r="E47" s="80"/>
      <c r="F47" s="80"/>
      <c r="G47" s="80"/>
      <c r="H47" s="80"/>
      <c r="I47" s="80"/>
      <c r="J47" s="80"/>
      <c r="K47" s="80"/>
      <c r="L47" s="16"/>
    </row>
    <row r="48" spans="2:12" ht="14.4" customHeight="1">
      <c r="B48" s="16"/>
      <c r="C48" s="80"/>
      <c r="D48" s="80"/>
      <c r="E48" s="80"/>
      <c r="F48" s="80"/>
      <c r="G48" s="80"/>
      <c r="H48" s="80"/>
      <c r="I48" s="80"/>
      <c r="J48" s="80"/>
      <c r="K48" s="80"/>
      <c r="L48" s="16"/>
    </row>
    <row r="49" spans="2:12" ht="14.4" customHeight="1">
      <c r="B49" s="16"/>
      <c r="C49" s="80"/>
      <c r="D49" s="80"/>
      <c r="E49" s="80"/>
      <c r="F49" s="80"/>
      <c r="G49" s="80"/>
      <c r="H49" s="80"/>
      <c r="I49" s="80"/>
      <c r="J49" s="80"/>
      <c r="K49" s="80"/>
      <c r="L49" s="16"/>
    </row>
    <row r="50" spans="2:12" s="2" customFormat="1" ht="14.4" customHeight="1">
      <c r="B50" s="31"/>
      <c r="C50" s="153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31"/>
    </row>
    <row r="51" spans="2:12" ht="12">
      <c r="B51" s="16"/>
      <c r="C51" s="80"/>
      <c r="D51" s="80"/>
      <c r="E51" s="80"/>
      <c r="F51" s="80"/>
      <c r="G51" s="80"/>
      <c r="H51" s="80"/>
      <c r="I51" s="80"/>
      <c r="J51" s="80"/>
      <c r="K51" s="80"/>
      <c r="L51" s="16"/>
    </row>
    <row r="52" spans="2:12" ht="12">
      <c r="B52" s="16"/>
      <c r="C52" s="80"/>
      <c r="D52" s="80"/>
      <c r="E52" s="80"/>
      <c r="F52" s="80"/>
      <c r="G52" s="80"/>
      <c r="H52" s="80"/>
      <c r="I52" s="80"/>
      <c r="J52" s="80"/>
      <c r="K52" s="80"/>
      <c r="L52" s="16"/>
    </row>
    <row r="53" spans="2:12" ht="12">
      <c r="B53" s="16"/>
      <c r="C53" s="80"/>
      <c r="D53" s="80"/>
      <c r="E53" s="80"/>
      <c r="F53" s="80"/>
      <c r="G53" s="80"/>
      <c r="H53" s="80"/>
      <c r="I53" s="80"/>
      <c r="J53" s="80"/>
      <c r="K53" s="80"/>
      <c r="L53" s="16"/>
    </row>
    <row r="54" spans="2:12" ht="12">
      <c r="B54" s="16"/>
      <c r="C54" s="80"/>
      <c r="D54" s="80"/>
      <c r="E54" s="80"/>
      <c r="F54" s="80"/>
      <c r="G54" s="80"/>
      <c r="H54" s="80"/>
      <c r="I54" s="80"/>
      <c r="J54" s="80"/>
      <c r="K54" s="80"/>
      <c r="L54" s="16"/>
    </row>
    <row r="55" spans="2:12" ht="12">
      <c r="B55" s="16"/>
      <c r="C55" s="80"/>
      <c r="D55" s="80"/>
      <c r="E55" s="80"/>
      <c r="F55" s="80"/>
      <c r="G55" s="80"/>
      <c r="H55" s="80"/>
      <c r="I55" s="80"/>
      <c r="J55" s="80"/>
      <c r="K55" s="80"/>
      <c r="L55" s="16"/>
    </row>
    <row r="56" spans="2:12" ht="12">
      <c r="B56" s="16"/>
      <c r="C56" s="80"/>
      <c r="D56" s="80"/>
      <c r="E56" s="80"/>
      <c r="F56" s="80"/>
      <c r="G56" s="80"/>
      <c r="H56" s="80"/>
      <c r="I56" s="80"/>
      <c r="J56" s="80"/>
      <c r="K56" s="80"/>
      <c r="L56" s="16"/>
    </row>
    <row r="57" spans="2:12" ht="12">
      <c r="B57" s="16"/>
      <c r="C57" s="80"/>
      <c r="D57" s="80"/>
      <c r="E57" s="80"/>
      <c r="F57" s="80"/>
      <c r="G57" s="80"/>
      <c r="H57" s="80"/>
      <c r="I57" s="80"/>
      <c r="J57" s="80"/>
      <c r="K57" s="80"/>
      <c r="L57" s="16"/>
    </row>
    <row r="58" spans="2:12" ht="12">
      <c r="B58" s="16"/>
      <c r="C58" s="80"/>
      <c r="D58" s="80"/>
      <c r="E58" s="80"/>
      <c r="F58" s="80"/>
      <c r="G58" s="80"/>
      <c r="H58" s="80"/>
      <c r="I58" s="80"/>
      <c r="J58" s="80"/>
      <c r="K58" s="80"/>
      <c r="L58" s="16"/>
    </row>
    <row r="59" spans="2:12" ht="12">
      <c r="B59" s="16"/>
      <c r="C59" s="80"/>
      <c r="D59" s="80"/>
      <c r="E59" s="80"/>
      <c r="F59" s="80"/>
      <c r="G59" s="80"/>
      <c r="H59" s="80"/>
      <c r="I59" s="80"/>
      <c r="J59" s="80"/>
      <c r="K59" s="80"/>
      <c r="L59" s="16"/>
    </row>
    <row r="60" spans="2:12" ht="12">
      <c r="B60" s="16"/>
      <c r="C60" s="80"/>
      <c r="D60" s="80"/>
      <c r="E60" s="80"/>
      <c r="F60" s="80"/>
      <c r="G60" s="80"/>
      <c r="H60" s="80"/>
      <c r="I60" s="80"/>
      <c r="J60" s="80"/>
      <c r="K60" s="80"/>
      <c r="L60" s="16"/>
    </row>
    <row r="61" spans="1:31" s="2" customFormat="1" ht="13.2">
      <c r="A61" s="117"/>
      <c r="B61" s="24"/>
      <c r="C61" s="135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31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</row>
    <row r="62" spans="2:12" ht="12">
      <c r="B62" s="16"/>
      <c r="C62" s="80"/>
      <c r="D62" s="80"/>
      <c r="E62" s="80"/>
      <c r="F62" s="80"/>
      <c r="G62" s="80"/>
      <c r="H62" s="80"/>
      <c r="I62" s="80"/>
      <c r="J62" s="80"/>
      <c r="K62" s="80"/>
      <c r="L62" s="16"/>
    </row>
    <row r="63" spans="2:12" ht="12">
      <c r="B63" s="16"/>
      <c r="C63" s="80"/>
      <c r="D63" s="80"/>
      <c r="E63" s="80"/>
      <c r="F63" s="80"/>
      <c r="G63" s="80"/>
      <c r="H63" s="80"/>
      <c r="I63" s="80"/>
      <c r="J63" s="80"/>
      <c r="K63" s="80"/>
      <c r="L63" s="16"/>
    </row>
    <row r="64" spans="2:12" ht="12">
      <c r="B64" s="16"/>
      <c r="C64" s="80"/>
      <c r="D64" s="80"/>
      <c r="E64" s="80"/>
      <c r="F64" s="80"/>
      <c r="G64" s="80"/>
      <c r="H64" s="80"/>
      <c r="I64" s="80"/>
      <c r="J64" s="80"/>
      <c r="K64" s="80"/>
      <c r="L64" s="16"/>
    </row>
    <row r="65" spans="1:31" s="2" customFormat="1" ht="13.2">
      <c r="A65" s="117"/>
      <c r="B65" s="24"/>
      <c r="C65" s="135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31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</row>
    <row r="66" spans="2:12" ht="12">
      <c r="B66" s="16"/>
      <c r="C66" s="80"/>
      <c r="D66" s="80"/>
      <c r="E66" s="80"/>
      <c r="F66" s="80"/>
      <c r="G66" s="80"/>
      <c r="H66" s="80"/>
      <c r="I66" s="80"/>
      <c r="J66" s="80"/>
      <c r="K66" s="80"/>
      <c r="L66" s="16"/>
    </row>
    <row r="67" spans="2:12" ht="12">
      <c r="B67" s="16"/>
      <c r="C67" s="80"/>
      <c r="D67" s="80"/>
      <c r="E67" s="80"/>
      <c r="F67" s="80"/>
      <c r="G67" s="80"/>
      <c r="H67" s="80"/>
      <c r="I67" s="80"/>
      <c r="J67" s="80"/>
      <c r="K67" s="80"/>
      <c r="L67" s="16"/>
    </row>
    <row r="68" spans="2:12" ht="12">
      <c r="B68" s="16"/>
      <c r="C68" s="80"/>
      <c r="D68" s="80"/>
      <c r="E68" s="80"/>
      <c r="F68" s="80"/>
      <c r="G68" s="80"/>
      <c r="H68" s="80"/>
      <c r="I68" s="80"/>
      <c r="J68" s="80"/>
      <c r="K68" s="80"/>
      <c r="L68" s="16"/>
    </row>
    <row r="69" spans="2:12" ht="12">
      <c r="B69" s="16"/>
      <c r="C69" s="80"/>
      <c r="D69" s="80"/>
      <c r="E69" s="80"/>
      <c r="F69" s="80"/>
      <c r="G69" s="80"/>
      <c r="H69" s="80"/>
      <c r="I69" s="80"/>
      <c r="J69" s="80"/>
      <c r="K69" s="80"/>
      <c r="L69" s="16"/>
    </row>
    <row r="70" spans="2:12" ht="12">
      <c r="B70" s="16"/>
      <c r="C70" s="80"/>
      <c r="D70" s="80"/>
      <c r="E70" s="80"/>
      <c r="F70" s="80"/>
      <c r="G70" s="80"/>
      <c r="H70" s="80"/>
      <c r="I70" s="80"/>
      <c r="J70" s="80"/>
      <c r="K70" s="80"/>
      <c r="L70" s="16"/>
    </row>
    <row r="71" spans="2:12" ht="12">
      <c r="B71" s="16"/>
      <c r="C71" s="80"/>
      <c r="D71" s="80"/>
      <c r="E71" s="80"/>
      <c r="F71" s="80"/>
      <c r="G71" s="80"/>
      <c r="H71" s="80"/>
      <c r="I71" s="80"/>
      <c r="J71" s="80"/>
      <c r="K71" s="80"/>
      <c r="L71" s="16"/>
    </row>
    <row r="72" spans="2:12" ht="12">
      <c r="B72" s="16"/>
      <c r="C72" s="80"/>
      <c r="D72" s="80"/>
      <c r="E72" s="80"/>
      <c r="F72" s="80"/>
      <c r="G72" s="80"/>
      <c r="H72" s="80"/>
      <c r="I72" s="80"/>
      <c r="J72" s="80"/>
      <c r="K72" s="80"/>
      <c r="L72" s="16"/>
    </row>
    <row r="73" spans="2:12" ht="12">
      <c r="B73" s="16"/>
      <c r="C73" s="80"/>
      <c r="D73" s="80"/>
      <c r="E73" s="80"/>
      <c r="F73" s="80"/>
      <c r="G73" s="80"/>
      <c r="H73" s="80"/>
      <c r="I73" s="80"/>
      <c r="J73" s="80"/>
      <c r="K73" s="80"/>
      <c r="L73" s="16"/>
    </row>
    <row r="74" spans="2:12" ht="12">
      <c r="B74" s="16"/>
      <c r="C74" s="80"/>
      <c r="D74" s="80"/>
      <c r="E74" s="80"/>
      <c r="F74" s="80"/>
      <c r="G74" s="80"/>
      <c r="H74" s="80"/>
      <c r="I74" s="80"/>
      <c r="J74" s="80"/>
      <c r="K74" s="80"/>
      <c r="L74" s="16"/>
    </row>
    <row r="75" spans="2:12" ht="12">
      <c r="B75" s="16"/>
      <c r="C75" s="80"/>
      <c r="D75" s="80"/>
      <c r="E75" s="80"/>
      <c r="F75" s="80"/>
      <c r="G75" s="80"/>
      <c r="H75" s="80"/>
      <c r="I75" s="80"/>
      <c r="J75" s="80"/>
      <c r="K75" s="80"/>
      <c r="L75" s="16"/>
    </row>
    <row r="76" spans="1:31" s="2" customFormat="1" ht="13.2">
      <c r="A76" s="117"/>
      <c r="B76" s="24"/>
      <c r="C76" s="135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31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</row>
    <row r="77" spans="1:31" s="2" customFormat="1" ht="14.4" customHeight="1">
      <c r="A77" s="117"/>
      <c r="B77" s="36"/>
      <c r="C77" s="161"/>
      <c r="D77" s="161"/>
      <c r="E77" s="161"/>
      <c r="F77" s="161"/>
      <c r="G77" s="161"/>
      <c r="H77" s="161"/>
      <c r="I77" s="161"/>
      <c r="J77" s="161"/>
      <c r="K77" s="161"/>
      <c r="L77" s="31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</row>
    <row r="78" spans="3:11" ht="12">
      <c r="C78" s="80"/>
      <c r="D78" s="80"/>
      <c r="E78" s="80"/>
      <c r="F78" s="80"/>
      <c r="G78" s="80"/>
      <c r="H78" s="80"/>
      <c r="I78" s="80"/>
      <c r="J78" s="80"/>
      <c r="K78" s="80"/>
    </row>
    <row r="79" spans="3:11" ht="12">
      <c r="C79" s="80"/>
      <c r="D79" s="80"/>
      <c r="E79" s="80"/>
      <c r="F79" s="80"/>
      <c r="G79" s="80"/>
      <c r="H79" s="80"/>
      <c r="I79" s="80"/>
      <c r="J79" s="80"/>
      <c r="K79" s="80"/>
    </row>
    <row r="80" spans="3:11" ht="12">
      <c r="C80" s="80"/>
      <c r="D80" s="80"/>
      <c r="E80" s="80"/>
      <c r="F80" s="80"/>
      <c r="G80" s="80"/>
      <c r="H80" s="80"/>
      <c r="I80" s="80"/>
      <c r="J80" s="80"/>
      <c r="K80" s="80"/>
    </row>
    <row r="81" spans="1:31" s="2" customFormat="1" ht="6.9" customHeight="1">
      <c r="A81" s="117"/>
      <c r="B81" s="38"/>
      <c r="C81" s="162"/>
      <c r="D81" s="162"/>
      <c r="E81" s="162"/>
      <c r="F81" s="162"/>
      <c r="G81" s="162"/>
      <c r="H81" s="162"/>
      <c r="I81" s="162"/>
      <c r="J81" s="162"/>
      <c r="K81" s="162"/>
      <c r="L81" s="31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</row>
    <row r="82" spans="1:31" s="2" customFormat="1" ht="24.9" customHeight="1">
      <c r="A82" s="117"/>
      <c r="B82" s="24"/>
      <c r="C82" s="133" t="s">
        <v>83</v>
      </c>
      <c r="D82" s="135"/>
      <c r="E82" s="135"/>
      <c r="F82" s="135"/>
      <c r="G82" s="135"/>
      <c r="H82" s="135"/>
      <c r="I82" s="135"/>
      <c r="J82" s="135"/>
      <c r="K82" s="135"/>
      <c r="L82" s="31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</row>
    <row r="83" spans="1:31" s="2" customFormat="1" ht="6.9" customHeight="1">
      <c r="A83" s="117"/>
      <c r="B83" s="24"/>
      <c r="C83" s="135"/>
      <c r="D83" s="135"/>
      <c r="E83" s="135"/>
      <c r="F83" s="135"/>
      <c r="G83" s="135"/>
      <c r="H83" s="135"/>
      <c r="I83" s="135"/>
      <c r="J83" s="135"/>
      <c r="K83" s="135"/>
      <c r="L83" s="31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</row>
    <row r="84" spans="1:31" s="2" customFormat="1" ht="12" customHeight="1">
      <c r="A84" s="117"/>
      <c r="B84" s="24"/>
      <c r="C84" s="134" t="s">
        <v>11</v>
      </c>
      <c r="D84" s="135"/>
      <c r="E84" s="135"/>
      <c r="F84" s="135"/>
      <c r="G84" s="135"/>
      <c r="H84" s="135"/>
      <c r="I84" s="135"/>
      <c r="J84" s="135"/>
      <c r="K84" s="135"/>
      <c r="L84" s="31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31" s="2" customFormat="1" ht="16.5" customHeight="1">
      <c r="A85" s="117"/>
      <c r="B85" s="24"/>
      <c r="C85" s="135"/>
      <c r="D85" s="135"/>
      <c r="E85" s="250" t="str">
        <f>E7</f>
        <v>Osvětlení areálu Kohinoor, 1. etapa + Likvidace osvětlení v areálu Kohinoor, 1. etapa</v>
      </c>
      <c r="F85" s="251"/>
      <c r="G85" s="251"/>
      <c r="H85" s="251"/>
      <c r="I85" s="135"/>
      <c r="J85" s="135"/>
      <c r="K85" s="135"/>
      <c r="L85" s="31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</row>
    <row r="86" spans="2:12" ht="12" customHeight="1">
      <c r="B86" s="16"/>
      <c r="C86" s="134" t="s">
        <v>80</v>
      </c>
      <c r="D86" s="80"/>
      <c r="E86" s="80"/>
      <c r="F86" s="80"/>
      <c r="G86" s="80"/>
      <c r="H86" s="80"/>
      <c r="I86" s="80"/>
      <c r="J86" s="80"/>
      <c r="K86" s="80"/>
      <c r="L86" s="16"/>
    </row>
    <row r="87" spans="1:31" s="2" customFormat="1" ht="16.5" customHeight="1">
      <c r="A87" s="117"/>
      <c r="B87" s="24"/>
      <c r="C87" s="135"/>
      <c r="D87" s="135"/>
      <c r="E87" s="250" t="s">
        <v>81</v>
      </c>
      <c r="F87" s="249"/>
      <c r="G87" s="249"/>
      <c r="H87" s="249"/>
      <c r="I87" s="135"/>
      <c r="J87" s="135"/>
      <c r="K87" s="135"/>
      <c r="L87" s="31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</row>
    <row r="88" spans="1:31" s="2" customFormat="1" ht="12" customHeight="1">
      <c r="A88" s="117"/>
      <c r="B88" s="24"/>
      <c r="C88" s="134" t="s">
        <v>82</v>
      </c>
      <c r="D88" s="135"/>
      <c r="E88" s="135"/>
      <c r="F88" s="135"/>
      <c r="G88" s="135"/>
      <c r="H88" s="135"/>
      <c r="I88" s="135"/>
      <c r="J88" s="135"/>
      <c r="K88" s="135"/>
      <c r="L88" s="31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</row>
    <row r="89" spans="1:31" s="2" customFormat="1" ht="16.5" customHeight="1">
      <c r="A89" s="117"/>
      <c r="B89" s="24"/>
      <c r="C89" s="135"/>
      <c r="D89" s="135"/>
      <c r="E89" s="248" t="str">
        <f>E11</f>
        <v>SO 01 - A1479 - Likvidace osvětlení v areálu Kohinoor</v>
      </c>
      <c r="F89" s="249"/>
      <c r="G89" s="249"/>
      <c r="H89" s="249"/>
      <c r="I89" s="135"/>
      <c r="J89" s="135"/>
      <c r="K89" s="135"/>
      <c r="L89" s="31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</row>
    <row r="90" spans="1:31" s="2" customFormat="1" ht="6.9" customHeight="1">
      <c r="A90" s="117"/>
      <c r="B90" s="24"/>
      <c r="C90" s="135"/>
      <c r="D90" s="135"/>
      <c r="E90" s="135"/>
      <c r="F90" s="135"/>
      <c r="G90" s="135"/>
      <c r="H90" s="135"/>
      <c r="I90" s="135"/>
      <c r="J90" s="135"/>
      <c r="K90" s="135"/>
      <c r="L90" s="31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</row>
    <row r="91" spans="1:31" s="2" customFormat="1" ht="12" customHeight="1">
      <c r="A91" s="117"/>
      <c r="B91" s="24"/>
      <c r="C91" s="134" t="s">
        <v>14</v>
      </c>
      <c r="D91" s="135"/>
      <c r="E91" s="135"/>
      <c r="F91" s="136" t="str">
        <f>F14</f>
        <v xml:space="preserve"> </v>
      </c>
      <c r="G91" s="135"/>
      <c r="H91" s="135"/>
      <c r="I91" s="134" t="s">
        <v>16</v>
      </c>
      <c r="J91" s="137" t="str">
        <f>IF(J14="","",J14)</f>
        <v>doplnit</v>
      </c>
      <c r="K91" s="135"/>
      <c r="L91" s="31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</row>
    <row r="92" spans="1:31" s="2" customFormat="1" ht="6.9" customHeight="1">
      <c r="A92" s="117"/>
      <c r="B92" s="24"/>
      <c r="C92" s="135"/>
      <c r="D92" s="135"/>
      <c r="E92" s="135"/>
      <c r="F92" s="135"/>
      <c r="G92" s="135"/>
      <c r="H92" s="135"/>
      <c r="I92" s="135"/>
      <c r="J92" s="135"/>
      <c r="K92" s="135"/>
      <c r="L92" s="31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</row>
    <row r="93" spans="1:31" s="2" customFormat="1" ht="15.15" customHeight="1">
      <c r="A93" s="117"/>
      <c r="B93" s="24"/>
      <c r="C93" s="134" t="s">
        <v>17</v>
      </c>
      <c r="D93" s="135"/>
      <c r="E93" s="135"/>
      <c r="F93" s="136" t="str">
        <f>E17</f>
        <v>Palivový kombinát Ústí, státní podnik</v>
      </c>
      <c r="G93" s="135"/>
      <c r="H93" s="135"/>
      <c r="I93" s="134" t="s">
        <v>24</v>
      </c>
      <c r="J93" s="163" t="str">
        <f>E23</f>
        <v>Tomáš Behina</v>
      </c>
      <c r="K93" s="135"/>
      <c r="L93" s="31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</row>
    <row r="94" spans="1:31" s="2" customFormat="1" ht="15.15" customHeight="1">
      <c r="A94" s="117"/>
      <c r="B94" s="24"/>
      <c r="C94" s="134" t="s">
        <v>23</v>
      </c>
      <c r="D94" s="135"/>
      <c r="E94" s="135"/>
      <c r="F94" s="136" t="str">
        <f>IF(E20="","",E20)</f>
        <v>doplnit</v>
      </c>
      <c r="G94" s="135"/>
      <c r="H94" s="135"/>
      <c r="I94" s="134" t="s">
        <v>29</v>
      </c>
      <c r="J94" s="163" t="str">
        <f>E26</f>
        <v>Tomáš Behina</v>
      </c>
      <c r="K94" s="135"/>
      <c r="L94" s="31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</row>
    <row r="95" spans="1:31" s="2" customFormat="1" ht="10.35" customHeight="1">
      <c r="A95" s="117"/>
      <c r="B95" s="24"/>
      <c r="C95" s="135"/>
      <c r="D95" s="135"/>
      <c r="E95" s="135"/>
      <c r="F95" s="135"/>
      <c r="G95" s="135"/>
      <c r="H95" s="135"/>
      <c r="I95" s="135"/>
      <c r="J95" s="135"/>
      <c r="K95" s="135"/>
      <c r="L95" s="31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</row>
    <row r="96" spans="1:31" s="2" customFormat="1" ht="29.25" customHeight="1">
      <c r="A96" s="117"/>
      <c r="B96" s="24"/>
      <c r="C96" s="164" t="s">
        <v>84</v>
      </c>
      <c r="D96" s="146"/>
      <c r="E96" s="146"/>
      <c r="F96" s="146"/>
      <c r="G96" s="146"/>
      <c r="H96" s="146"/>
      <c r="I96" s="146"/>
      <c r="J96" s="165" t="s">
        <v>85</v>
      </c>
      <c r="K96" s="146"/>
      <c r="L96" s="31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</row>
    <row r="97" spans="1:31" s="2" customFormat="1" ht="10.35" customHeight="1">
      <c r="A97" s="117"/>
      <c r="B97" s="24"/>
      <c r="C97" s="135"/>
      <c r="D97" s="135"/>
      <c r="E97" s="135"/>
      <c r="F97" s="135"/>
      <c r="G97" s="135"/>
      <c r="H97" s="135"/>
      <c r="I97" s="135"/>
      <c r="J97" s="135"/>
      <c r="K97" s="135"/>
      <c r="L97" s="31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</row>
    <row r="98" spans="1:47" s="2" customFormat="1" ht="22.95" customHeight="1">
      <c r="A98" s="117"/>
      <c r="B98" s="24"/>
      <c r="C98" s="166" t="s">
        <v>86</v>
      </c>
      <c r="D98" s="135"/>
      <c r="E98" s="135"/>
      <c r="F98" s="135"/>
      <c r="G98" s="135"/>
      <c r="H98" s="135"/>
      <c r="I98" s="135"/>
      <c r="J98" s="141">
        <f>J121</f>
        <v>0</v>
      </c>
      <c r="K98" s="135"/>
      <c r="L98" s="31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U98" s="13" t="s">
        <v>87</v>
      </c>
    </row>
    <row r="99" spans="2:12" s="9" customFormat="1" ht="24.9" customHeight="1">
      <c r="B99" s="85"/>
      <c r="C99" s="167"/>
      <c r="D99" s="168" t="s">
        <v>88</v>
      </c>
      <c r="E99" s="169"/>
      <c r="F99" s="169"/>
      <c r="G99" s="169"/>
      <c r="H99" s="169"/>
      <c r="I99" s="169"/>
      <c r="J99" s="170">
        <f>J122</f>
        <v>0</v>
      </c>
      <c r="K99" s="167"/>
      <c r="L99" s="85"/>
    </row>
    <row r="100" spans="1:31" s="2" customFormat="1" ht="21.75" customHeight="1">
      <c r="A100" s="117"/>
      <c r="B100" s="24"/>
      <c r="C100" s="135"/>
      <c r="D100" s="135"/>
      <c r="E100" s="135"/>
      <c r="F100" s="135"/>
      <c r="G100" s="135"/>
      <c r="H100" s="135"/>
      <c r="I100" s="135"/>
      <c r="J100" s="135"/>
      <c r="K100" s="135"/>
      <c r="L100" s="31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</row>
    <row r="101" spans="1:31" s="2" customFormat="1" ht="6.9" customHeight="1">
      <c r="A101" s="117"/>
      <c r="B101" s="36"/>
      <c r="C101" s="161"/>
      <c r="D101" s="161"/>
      <c r="E101" s="161"/>
      <c r="F101" s="161"/>
      <c r="G101" s="161"/>
      <c r="H101" s="161"/>
      <c r="I101" s="161"/>
      <c r="J101" s="161"/>
      <c r="K101" s="161"/>
      <c r="L101" s="31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</row>
    <row r="102" spans="3:11" ht="12"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3:11" ht="12"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3:11" ht="12"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31" s="2" customFormat="1" ht="6.9" customHeight="1">
      <c r="A105" s="117"/>
      <c r="B105" s="38"/>
      <c r="C105" s="162"/>
      <c r="D105" s="162"/>
      <c r="E105" s="162"/>
      <c r="F105" s="162"/>
      <c r="G105" s="162"/>
      <c r="H105" s="162"/>
      <c r="I105" s="162"/>
      <c r="J105" s="162"/>
      <c r="K105" s="162"/>
      <c r="L105" s="31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</row>
    <row r="106" spans="1:31" s="2" customFormat="1" ht="24.9" customHeight="1">
      <c r="A106" s="117"/>
      <c r="B106" s="24"/>
      <c r="C106" s="133" t="s">
        <v>92</v>
      </c>
      <c r="D106" s="135"/>
      <c r="E106" s="135"/>
      <c r="F106" s="135"/>
      <c r="G106" s="135"/>
      <c r="H106" s="135"/>
      <c r="I106" s="135"/>
      <c r="J106" s="135"/>
      <c r="K106" s="135"/>
      <c r="L106" s="31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</row>
    <row r="107" spans="1:31" s="2" customFormat="1" ht="6.9" customHeight="1">
      <c r="A107" s="117"/>
      <c r="B107" s="24"/>
      <c r="C107" s="135"/>
      <c r="D107" s="135"/>
      <c r="E107" s="135"/>
      <c r="F107" s="135"/>
      <c r="G107" s="135"/>
      <c r="H107" s="135"/>
      <c r="I107" s="135"/>
      <c r="J107" s="135"/>
      <c r="K107" s="135"/>
      <c r="L107" s="31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</row>
    <row r="108" spans="1:31" s="2" customFormat="1" ht="12" customHeight="1">
      <c r="A108" s="117"/>
      <c r="B108" s="24"/>
      <c r="C108" s="134" t="s">
        <v>11</v>
      </c>
      <c r="D108" s="135"/>
      <c r="E108" s="135"/>
      <c r="F108" s="135"/>
      <c r="G108" s="135"/>
      <c r="H108" s="135"/>
      <c r="I108" s="135"/>
      <c r="J108" s="135"/>
      <c r="K108" s="135"/>
      <c r="L108" s="31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</row>
    <row r="109" spans="1:31" s="2" customFormat="1" ht="16.5" customHeight="1">
      <c r="A109" s="117"/>
      <c r="B109" s="24"/>
      <c r="C109" s="135"/>
      <c r="D109" s="135"/>
      <c r="E109" s="250" t="str">
        <f>E7</f>
        <v>Osvětlení areálu Kohinoor, 1. etapa + Likvidace osvětlení v areálu Kohinoor, 1. etapa</v>
      </c>
      <c r="F109" s="251"/>
      <c r="G109" s="251"/>
      <c r="H109" s="251"/>
      <c r="I109" s="135"/>
      <c r="J109" s="135"/>
      <c r="K109" s="135"/>
      <c r="L109" s="31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</row>
    <row r="110" spans="2:12" ht="12" customHeight="1">
      <c r="B110" s="16"/>
      <c r="C110" s="134" t="s">
        <v>80</v>
      </c>
      <c r="D110" s="80"/>
      <c r="E110" s="80"/>
      <c r="F110" s="80"/>
      <c r="G110" s="80"/>
      <c r="H110" s="80"/>
      <c r="I110" s="80"/>
      <c r="J110" s="80"/>
      <c r="K110" s="80"/>
      <c r="L110" s="16"/>
    </row>
    <row r="111" spans="1:31" s="2" customFormat="1" ht="16.5" customHeight="1">
      <c r="A111" s="117"/>
      <c r="B111" s="24"/>
      <c r="C111" s="135"/>
      <c r="D111" s="135"/>
      <c r="E111" s="250" t="s">
        <v>81</v>
      </c>
      <c r="F111" s="249"/>
      <c r="G111" s="249"/>
      <c r="H111" s="249"/>
      <c r="I111" s="135"/>
      <c r="J111" s="135"/>
      <c r="K111" s="135"/>
      <c r="L111" s="31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</row>
    <row r="112" spans="1:31" s="2" customFormat="1" ht="12" customHeight="1">
      <c r="A112" s="117"/>
      <c r="B112" s="24"/>
      <c r="C112" s="134" t="s">
        <v>82</v>
      </c>
      <c r="D112" s="135"/>
      <c r="E112" s="135"/>
      <c r="F112" s="135"/>
      <c r="G112" s="135"/>
      <c r="H112" s="135"/>
      <c r="I112" s="135"/>
      <c r="J112" s="135"/>
      <c r="K112" s="135"/>
      <c r="L112" s="31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</row>
    <row r="113" spans="1:31" s="2" customFormat="1" ht="16.5" customHeight="1">
      <c r="A113" s="117"/>
      <c r="B113" s="24"/>
      <c r="C113" s="135"/>
      <c r="D113" s="135"/>
      <c r="E113" s="248" t="str">
        <f>E11</f>
        <v>SO 01 - A1479 - Likvidace osvětlení v areálu Kohinoor</v>
      </c>
      <c r="F113" s="249"/>
      <c r="G113" s="249"/>
      <c r="H113" s="249"/>
      <c r="I113" s="135"/>
      <c r="J113" s="135"/>
      <c r="K113" s="135"/>
      <c r="L113" s="31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</row>
    <row r="114" spans="1:31" s="2" customFormat="1" ht="6.9" customHeight="1">
      <c r="A114" s="117"/>
      <c r="B114" s="24"/>
      <c r="C114" s="135"/>
      <c r="D114" s="135"/>
      <c r="E114" s="135"/>
      <c r="F114" s="135"/>
      <c r="G114" s="135"/>
      <c r="H114" s="135"/>
      <c r="I114" s="135"/>
      <c r="J114" s="135"/>
      <c r="K114" s="135"/>
      <c r="L114" s="31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</row>
    <row r="115" spans="1:31" s="2" customFormat="1" ht="12" customHeight="1">
      <c r="A115" s="117"/>
      <c r="B115" s="24"/>
      <c r="C115" s="134" t="s">
        <v>14</v>
      </c>
      <c r="D115" s="135"/>
      <c r="E115" s="135"/>
      <c r="F115" s="136" t="str">
        <f>F14</f>
        <v xml:space="preserve"> </v>
      </c>
      <c r="G115" s="135"/>
      <c r="H115" s="135"/>
      <c r="I115" s="134" t="s">
        <v>16</v>
      </c>
      <c r="J115" s="137" t="str">
        <f>IF(J14="","",J14)</f>
        <v>doplnit</v>
      </c>
      <c r="K115" s="135"/>
      <c r="L115" s="31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</row>
    <row r="116" spans="1:31" s="2" customFormat="1" ht="6.9" customHeight="1">
      <c r="A116" s="117"/>
      <c r="B116" s="24"/>
      <c r="C116" s="135"/>
      <c r="D116" s="135"/>
      <c r="E116" s="135"/>
      <c r="F116" s="135"/>
      <c r="G116" s="135"/>
      <c r="H116" s="135"/>
      <c r="I116" s="135"/>
      <c r="J116" s="135"/>
      <c r="K116" s="135"/>
      <c r="L116" s="31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</row>
    <row r="117" spans="1:31" s="2" customFormat="1" ht="15.15" customHeight="1">
      <c r="A117" s="117"/>
      <c r="B117" s="24"/>
      <c r="C117" s="134" t="s">
        <v>17</v>
      </c>
      <c r="D117" s="135"/>
      <c r="E117" s="135"/>
      <c r="F117" s="136" t="str">
        <f>E17</f>
        <v>Palivový kombinát Ústí, státní podnik</v>
      </c>
      <c r="G117" s="135"/>
      <c r="H117" s="135"/>
      <c r="I117" s="134" t="s">
        <v>24</v>
      </c>
      <c r="J117" s="163" t="str">
        <f>E23</f>
        <v>Tomáš Behina</v>
      </c>
      <c r="K117" s="135"/>
      <c r="L117" s="31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</row>
    <row r="118" spans="1:31" s="2" customFormat="1" ht="15.15" customHeight="1">
      <c r="A118" s="117"/>
      <c r="B118" s="24"/>
      <c r="C118" s="134" t="s">
        <v>23</v>
      </c>
      <c r="D118" s="135"/>
      <c r="E118" s="135"/>
      <c r="F118" s="136" t="str">
        <f>IF(E20="","",E20)</f>
        <v>doplnit</v>
      </c>
      <c r="G118" s="135"/>
      <c r="H118" s="135"/>
      <c r="I118" s="134" t="s">
        <v>29</v>
      </c>
      <c r="J118" s="163" t="str">
        <f>E26</f>
        <v>Tomáš Behina</v>
      </c>
      <c r="K118" s="135"/>
      <c r="L118" s="31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31" s="2" customFormat="1" ht="10.35" customHeight="1">
      <c r="A119" s="117"/>
      <c r="B119" s="24"/>
      <c r="C119" s="135"/>
      <c r="D119" s="135"/>
      <c r="E119" s="135"/>
      <c r="F119" s="135"/>
      <c r="G119" s="135"/>
      <c r="H119" s="135"/>
      <c r="I119" s="135"/>
      <c r="J119" s="135"/>
      <c r="K119" s="135"/>
      <c r="L119" s="31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31" s="10" customFormat="1" ht="29.25" customHeight="1">
      <c r="A120" s="86"/>
      <c r="B120" s="87"/>
      <c r="C120" s="171" t="s">
        <v>93</v>
      </c>
      <c r="D120" s="172" t="s">
        <v>54</v>
      </c>
      <c r="E120" s="172" t="s">
        <v>51</v>
      </c>
      <c r="F120" s="172" t="s">
        <v>52</v>
      </c>
      <c r="G120" s="172" t="s">
        <v>94</v>
      </c>
      <c r="H120" s="172" t="s">
        <v>95</v>
      </c>
      <c r="I120" s="172" t="s">
        <v>96</v>
      </c>
      <c r="J120" s="172" t="s">
        <v>85</v>
      </c>
      <c r="K120" s="173" t="s">
        <v>97</v>
      </c>
      <c r="L120" s="88"/>
      <c r="M120" s="50" t="s">
        <v>1</v>
      </c>
      <c r="N120" s="51" t="s">
        <v>35</v>
      </c>
      <c r="O120" s="51" t="s">
        <v>98</v>
      </c>
      <c r="P120" s="51" t="s">
        <v>99</v>
      </c>
      <c r="Q120" s="51" t="s">
        <v>100</v>
      </c>
      <c r="R120" s="51" t="s">
        <v>101</v>
      </c>
      <c r="S120" s="51" t="s">
        <v>102</v>
      </c>
      <c r="T120" s="52" t="s">
        <v>103</v>
      </c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</row>
    <row r="121" spans="1:63" s="2" customFormat="1" ht="22.95" customHeight="1">
      <c r="A121" s="117"/>
      <c r="B121" s="24"/>
      <c r="C121" s="174" t="s">
        <v>104</v>
      </c>
      <c r="D121" s="135"/>
      <c r="E121" s="135"/>
      <c r="F121" s="135"/>
      <c r="G121" s="135"/>
      <c r="H121" s="135"/>
      <c r="I121" s="135"/>
      <c r="J121" s="175">
        <f>J122</f>
        <v>0</v>
      </c>
      <c r="K121" s="135"/>
      <c r="L121" s="24"/>
      <c r="M121" s="53"/>
      <c r="N121" s="44"/>
      <c r="O121" s="54"/>
      <c r="P121" s="89" t="e">
        <f>P122+#REF!+#REF!+#REF!</f>
        <v>#REF!</v>
      </c>
      <c r="Q121" s="54"/>
      <c r="R121" s="89" t="e">
        <f>R122+#REF!+#REF!+#REF!</f>
        <v>#REF!</v>
      </c>
      <c r="S121" s="54"/>
      <c r="T121" s="90" t="e">
        <f>T122+#REF!+#REF!+#REF!</f>
        <v>#REF!</v>
      </c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T121" s="13" t="s">
        <v>68</v>
      </c>
      <c r="AU121" s="13" t="s">
        <v>87</v>
      </c>
      <c r="BK121" s="91" t="e">
        <f>BK122+#REF!+#REF!+#REF!</f>
        <v>#REF!</v>
      </c>
    </row>
    <row r="122" spans="2:63" s="11" customFormat="1" ht="25.95" customHeight="1">
      <c r="B122" s="92"/>
      <c r="C122" s="176"/>
      <c r="D122" s="177" t="s">
        <v>68</v>
      </c>
      <c r="E122" s="178" t="s">
        <v>105</v>
      </c>
      <c r="F122" s="178" t="s">
        <v>106</v>
      </c>
      <c r="G122" s="176"/>
      <c r="H122" s="176"/>
      <c r="I122" s="176"/>
      <c r="J122" s="179">
        <f>BK122</f>
        <v>0</v>
      </c>
      <c r="K122" s="176"/>
      <c r="L122" s="92"/>
      <c r="M122" s="94"/>
      <c r="N122" s="95"/>
      <c r="O122" s="95"/>
      <c r="P122" s="96">
        <f>SUM(P123:P128)</f>
        <v>151.389</v>
      </c>
      <c r="Q122" s="95"/>
      <c r="R122" s="96">
        <f>SUM(R123:R128)</f>
        <v>0</v>
      </c>
      <c r="S122" s="95"/>
      <c r="T122" s="97">
        <f>SUM(T123:T128)</f>
        <v>0</v>
      </c>
      <c r="AR122" s="93" t="s">
        <v>74</v>
      </c>
      <c r="AT122" s="98" t="s">
        <v>68</v>
      </c>
      <c r="AU122" s="98" t="s">
        <v>69</v>
      </c>
      <c r="AY122" s="93" t="s">
        <v>107</v>
      </c>
      <c r="BK122" s="99">
        <f>SUM(BK123:BK128)</f>
        <v>0</v>
      </c>
    </row>
    <row r="123" spans="1:65" s="2" customFormat="1" ht="24" customHeight="1">
      <c r="A123" s="117"/>
      <c r="B123" s="100"/>
      <c r="C123" s="180" t="s">
        <v>74</v>
      </c>
      <c r="D123" s="180" t="s">
        <v>108</v>
      </c>
      <c r="E123" s="181" t="s">
        <v>109</v>
      </c>
      <c r="F123" s="182" t="s">
        <v>110</v>
      </c>
      <c r="G123" s="183" t="s">
        <v>111</v>
      </c>
      <c r="H123" s="184">
        <v>14</v>
      </c>
      <c r="I123" s="185"/>
      <c r="J123" s="184">
        <f aca="true" t="shared" si="0" ref="J123:J128">ROUND(I123*H123,2)</f>
        <v>0</v>
      </c>
      <c r="K123" s="182" t="s">
        <v>112</v>
      </c>
      <c r="L123" s="24"/>
      <c r="M123" s="101" t="s">
        <v>1</v>
      </c>
      <c r="N123" s="102" t="s">
        <v>38</v>
      </c>
      <c r="O123" s="103">
        <v>1.9065</v>
      </c>
      <c r="P123" s="103">
        <f aca="true" t="shared" si="1" ref="P123:P128">O123*H123</f>
        <v>26.691000000000003</v>
      </c>
      <c r="Q123" s="103">
        <v>0</v>
      </c>
      <c r="R123" s="103">
        <f aca="true" t="shared" si="2" ref="R123:R128">Q123*H123</f>
        <v>0</v>
      </c>
      <c r="S123" s="103">
        <v>0</v>
      </c>
      <c r="T123" s="104">
        <f aca="true" t="shared" si="3" ref="T123:T128">S123*H123</f>
        <v>0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R123" s="105" t="s">
        <v>113</v>
      </c>
      <c r="AT123" s="105" t="s">
        <v>108</v>
      </c>
      <c r="AU123" s="105" t="s">
        <v>74</v>
      </c>
      <c r="AY123" s="13" t="s">
        <v>107</v>
      </c>
      <c r="BE123" s="106">
        <f aca="true" t="shared" si="4" ref="BE123:BE128">IF(N123="základní",J123,0)</f>
        <v>0</v>
      </c>
      <c r="BF123" s="106">
        <f aca="true" t="shared" si="5" ref="BF123:BF128">IF(N123="snížená",J123,0)</f>
        <v>0</v>
      </c>
      <c r="BG123" s="106">
        <f aca="true" t="shared" si="6" ref="BG123:BG128">IF(N123="zákl. přenesená",J123,0)</f>
        <v>0</v>
      </c>
      <c r="BH123" s="106">
        <f aca="true" t="shared" si="7" ref="BH123:BH128">IF(N123="sníž. přenesená",J123,0)</f>
        <v>0</v>
      </c>
      <c r="BI123" s="106">
        <f aca="true" t="shared" si="8" ref="BI123:BI128">IF(N123="nulová",J123,0)</f>
        <v>0</v>
      </c>
      <c r="BJ123" s="13" t="s">
        <v>113</v>
      </c>
      <c r="BK123" s="106">
        <f aca="true" t="shared" si="9" ref="BK123:BK128">ROUND(I123*H123,2)</f>
        <v>0</v>
      </c>
      <c r="BL123" s="13" t="s">
        <v>113</v>
      </c>
      <c r="BM123" s="105" t="s">
        <v>114</v>
      </c>
    </row>
    <row r="124" spans="1:65" s="2" customFormat="1" ht="24" customHeight="1">
      <c r="A124" s="117"/>
      <c r="B124" s="100"/>
      <c r="C124" s="180" t="s">
        <v>76</v>
      </c>
      <c r="D124" s="180" t="s">
        <v>108</v>
      </c>
      <c r="E124" s="181" t="s">
        <v>115</v>
      </c>
      <c r="F124" s="182" t="s">
        <v>116</v>
      </c>
      <c r="G124" s="183" t="s">
        <v>111</v>
      </c>
      <c r="H124" s="184">
        <v>20</v>
      </c>
      <c r="I124" s="185"/>
      <c r="J124" s="184">
        <f t="shared" si="0"/>
        <v>0</v>
      </c>
      <c r="K124" s="182" t="s">
        <v>112</v>
      </c>
      <c r="L124" s="24"/>
      <c r="M124" s="101" t="s">
        <v>1</v>
      </c>
      <c r="N124" s="102" t="s">
        <v>38</v>
      </c>
      <c r="O124" s="103">
        <v>0.459</v>
      </c>
      <c r="P124" s="103">
        <f t="shared" si="1"/>
        <v>9.18</v>
      </c>
      <c r="Q124" s="103">
        <v>0</v>
      </c>
      <c r="R124" s="103">
        <f t="shared" si="2"/>
        <v>0</v>
      </c>
      <c r="S124" s="103">
        <v>0</v>
      </c>
      <c r="T124" s="104">
        <f t="shared" si="3"/>
        <v>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R124" s="105" t="s">
        <v>113</v>
      </c>
      <c r="AT124" s="105" t="s">
        <v>108</v>
      </c>
      <c r="AU124" s="105" t="s">
        <v>74</v>
      </c>
      <c r="AY124" s="13" t="s">
        <v>107</v>
      </c>
      <c r="BE124" s="106">
        <f t="shared" si="4"/>
        <v>0</v>
      </c>
      <c r="BF124" s="106">
        <f t="shared" si="5"/>
        <v>0</v>
      </c>
      <c r="BG124" s="106">
        <f t="shared" si="6"/>
        <v>0</v>
      </c>
      <c r="BH124" s="106">
        <f t="shared" si="7"/>
        <v>0</v>
      </c>
      <c r="BI124" s="106">
        <f t="shared" si="8"/>
        <v>0</v>
      </c>
      <c r="BJ124" s="13" t="s">
        <v>113</v>
      </c>
      <c r="BK124" s="106">
        <f t="shared" si="9"/>
        <v>0</v>
      </c>
      <c r="BL124" s="13" t="s">
        <v>113</v>
      </c>
      <c r="BM124" s="105" t="s">
        <v>117</v>
      </c>
    </row>
    <row r="125" spans="1:65" s="2" customFormat="1" ht="16.5" customHeight="1">
      <c r="A125" s="117"/>
      <c r="B125" s="100"/>
      <c r="C125" s="180" t="s">
        <v>118</v>
      </c>
      <c r="D125" s="180" t="s">
        <v>108</v>
      </c>
      <c r="E125" s="181" t="s">
        <v>119</v>
      </c>
      <c r="F125" s="182" t="s">
        <v>120</v>
      </c>
      <c r="G125" s="183" t="s">
        <v>111</v>
      </c>
      <c r="H125" s="184">
        <v>20</v>
      </c>
      <c r="I125" s="185"/>
      <c r="J125" s="184">
        <f t="shared" si="0"/>
        <v>0</v>
      </c>
      <c r="K125" s="182" t="s">
        <v>112</v>
      </c>
      <c r="L125" s="24"/>
      <c r="M125" s="101" t="s">
        <v>1</v>
      </c>
      <c r="N125" s="102" t="s">
        <v>38</v>
      </c>
      <c r="O125" s="103">
        <v>0.6835</v>
      </c>
      <c r="P125" s="103">
        <f t="shared" si="1"/>
        <v>13.67</v>
      </c>
      <c r="Q125" s="103">
        <v>0</v>
      </c>
      <c r="R125" s="103">
        <f t="shared" si="2"/>
        <v>0</v>
      </c>
      <c r="S125" s="103">
        <v>0</v>
      </c>
      <c r="T125" s="104">
        <f t="shared" si="3"/>
        <v>0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R125" s="105" t="s">
        <v>113</v>
      </c>
      <c r="AT125" s="105" t="s">
        <v>108</v>
      </c>
      <c r="AU125" s="105" t="s">
        <v>74</v>
      </c>
      <c r="AY125" s="13" t="s">
        <v>107</v>
      </c>
      <c r="BE125" s="106">
        <f t="shared" si="4"/>
        <v>0</v>
      </c>
      <c r="BF125" s="106">
        <f t="shared" si="5"/>
        <v>0</v>
      </c>
      <c r="BG125" s="106">
        <f t="shared" si="6"/>
        <v>0</v>
      </c>
      <c r="BH125" s="106">
        <f t="shared" si="7"/>
        <v>0</v>
      </c>
      <c r="BI125" s="106">
        <f t="shared" si="8"/>
        <v>0</v>
      </c>
      <c r="BJ125" s="13" t="s">
        <v>113</v>
      </c>
      <c r="BK125" s="106">
        <f t="shared" si="9"/>
        <v>0</v>
      </c>
      <c r="BL125" s="13" t="s">
        <v>113</v>
      </c>
      <c r="BM125" s="105" t="s">
        <v>121</v>
      </c>
    </row>
    <row r="126" spans="1:65" s="2" customFormat="1" ht="24" customHeight="1">
      <c r="A126" s="117"/>
      <c r="B126" s="100"/>
      <c r="C126" s="180" t="s">
        <v>113</v>
      </c>
      <c r="D126" s="180" t="s">
        <v>108</v>
      </c>
      <c r="E126" s="181" t="s">
        <v>122</v>
      </c>
      <c r="F126" s="182" t="s">
        <v>123</v>
      </c>
      <c r="G126" s="183" t="s">
        <v>111</v>
      </c>
      <c r="H126" s="184">
        <v>5</v>
      </c>
      <c r="I126" s="185"/>
      <c r="J126" s="184">
        <f t="shared" si="0"/>
        <v>0</v>
      </c>
      <c r="K126" s="182" t="s">
        <v>112</v>
      </c>
      <c r="L126" s="24"/>
      <c r="M126" s="101" t="s">
        <v>1</v>
      </c>
      <c r="N126" s="102" t="s">
        <v>38</v>
      </c>
      <c r="O126" s="103">
        <v>1.15</v>
      </c>
      <c r="P126" s="103">
        <f t="shared" si="1"/>
        <v>5.75</v>
      </c>
      <c r="Q126" s="103">
        <v>0</v>
      </c>
      <c r="R126" s="103">
        <f t="shared" si="2"/>
        <v>0</v>
      </c>
      <c r="S126" s="103">
        <v>0</v>
      </c>
      <c r="T126" s="104">
        <f t="shared" si="3"/>
        <v>0</v>
      </c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R126" s="105" t="s">
        <v>113</v>
      </c>
      <c r="AT126" s="105" t="s">
        <v>108</v>
      </c>
      <c r="AU126" s="105" t="s">
        <v>74</v>
      </c>
      <c r="AY126" s="13" t="s">
        <v>107</v>
      </c>
      <c r="BE126" s="106">
        <f t="shared" si="4"/>
        <v>0</v>
      </c>
      <c r="BF126" s="106">
        <f t="shared" si="5"/>
        <v>0</v>
      </c>
      <c r="BG126" s="106">
        <f t="shared" si="6"/>
        <v>0</v>
      </c>
      <c r="BH126" s="106">
        <f t="shared" si="7"/>
        <v>0</v>
      </c>
      <c r="BI126" s="106">
        <f t="shared" si="8"/>
        <v>0</v>
      </c>
      <c r="BJ126" s="13" t="s">
        <v>113</v>
      </c>
      <c r="BK126" s="106">
        <f t="shared" si="9"/>
        <v>0</v>
      </c>
      <c r="BL126" s="13" t="s">
        <v>113</v>
      </c>
      <c r="BM126" s="105" t="s">
        <v>124</v>
      </c>
    </row>
    <row r="127" spans="1:65" s="2" customFormat="1" ht="24" customHeight="1">
      <c r="A127" s="117"/>
      <c r="B127" s="100"/>
      <c r="C127" s="180" t="s">
        <v>125</v>
      </c>
      <c r="D127" s="180" t="s">
        <v>108</v>
      </c>
      <c r="E127" s="181" t="s">
        <v>126</v>
      </c>
      <c r="F127" s="182" t="s">
        <v>127</v>
      </c>
      <c r="G127" s="183" t="s">
        <v>111</v>
      </c>
      <c r="H127" s="184">
        <v>6</v>
      </c>
      <c r="I127" s="185"/>
      <c r="J127" s="184">
        <f t="shared" si="0"/>
        <v>0</v>
      </c>
      <c r="K127" s="182" t="s">
        <v>112</v>
      </c>
      <c r="L127" s="24"/>
      <c r="M127" s="101" t="s">
        <v>1</v>
      </c>
      <c r="N127" s="102" t="s">
        <v>38</v>
      </c>
      <c r="O127" s="103">
        <v>0.999</v>
      </c>
      <c r="P127" s="103">
        <f t="shared" si="1"/>
        <v>5.994</v>
      </c>
      <c r="Q127" s="103">
        <v>0</v>
      </c>
      <c r="R127" s="103">
        <f t="shared" si="2"/>
        <v>0</v>
      </c>
      <c r="S127" s="103">
        <v>0</v>
      </c>
      <c r="T127" s="104">
        <f t="shared" si="3"/>
        <v>0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R127" s="105" t="s">
        <v>113</v>
      </c>
      <c r="AT127" s="105" t="s">
        <v>108</v>
      </c>
      <c r="AU127" s="105" t="s">
        <v>74</v>
      </c>
      <c r="AY127" s="13" t="s">
        <v>107</v>
      </c>
      <c r="BE127" s="106">
        <f t="shared" si="4"/>
        <v>0</v>
      </c>
      <c r="BF127" s="106">
        <f t="shared" si="5"/>
        <v>0</v>
      </c>
      <c r="BG127" s="106">
        <f t="shared" si="6"/>
        <v>0</v>
      </c>
      <c r="BH127" s="106">
        <f t="shared" si="7"/>
        <v>0</v>
      </c>
      <c r="BI127" s="106">
        <f t="shared" si="8"/>
        <v>0</v>
      </c>
      <c r="BJ127" s="13" t="s">
        <v>113</v>
      </c>
      <c r="BK127" s="106">
        <f t="shared" si="9"/>
        <v>0</v>
      </c>
      <c r="BL127" s="13" t="s">
        <v>113</v>
      </c>
      <c r="BM127" s="105" t="s">
        <v>128</v>
      </c>
    </row>
    <row r="128" spans="1:65" s="2" customFormat="1" ht="24" customHeight="1">
      <c r="A128" s="117"/>
      <c r="B128" s="100"/>
      <c r="C128" s="180">
        <v>6</v>
      </c>
      <c r="D128" s="180" t="s">
        <v>108</v>
      </c>
      <c r="E128" s="181" t="s">
        <v>129</v>
      </c>
      <c r="F128" s="182" t="s">
        <v>130</v>
      </c>
      <c r="G128" s="183" t="s">
        <v>131</v>
      </c>
      <c r="H128" s="184">
        <v>14</v>
      </c>
      <c r="I128" s="185"/>
      <c r="J128" s="184">
        <f t="shared" si="0"/>
        <v>0</v>
      </c>
      <c r="K128" s="182" t="s">
        <v>112</v>
      </c>
      <c r="L128" s="24"/>
      <c r="M128" s="101" t="s">
        <v>1</v>
      </c>
      <c r="N128" s="102" t="s">
        <v>38</v>
      </c>
      <c r="O128" s="103">
        <v>6.436</v>
      </c>
      <c r="P128" s="103">
        <f t="shared" si="1"/>
        <v>90.104</v>
      </c>
      <c r="Q128" s="103">
        <v>0</v>
      </c>
      <c r="R128" s="103">
        <f t="shared" si="2"/>
        <v>0</v>
      </c>
      <c r="S128" s="103">
        <v>0</v>
      </c>
      <c r="T128" s="104">
        <f t="shared" si="3"/>
        <v>0</v>
      </c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R128" s="105" t="s">
        <v>113</v>
      </c>
      <c r="AT128" s="105" t="s">
        <v>108</v>
      </c>
      <c r="AU128" s="105" t="s">
        <v>74</v>
      </c>
      <c r="AY128" s="13" t="s">
        <v>107</v>
      </c>
      <c r="BE128" s="106">
        <f t="shared" si="4"/>
        <v>0</v>
      </c>
      <c r="BF128" s="106">
        <f t="shared" si="5"/>
        <v>0</v>
      </c>
      <c r="BG128" s="106">
        <f t="shared" si="6"/>
        <v>0</v>
      </c>
      <c r="BH128" s="106">
        <f t="shared" si="7"/>
        <v>0</v>
      </c>
      <c r="BI128" s="106">
        <f t="shared" si="8"/>
        <v>0</v>
      </c>
      <c r="BJ128" s="13" t="s">
        <v>113</v>
      </c>
      <c r="BK128" s="106">
        <f t="shared" si="9"/>
        <v>0</v>
      </c>
      <c r="BL128" s="13" t="s">
        <v>113</v>
      </c>
      <c r="BM128" s="105" t="s">
        <v>132</v>
      </c>
    </row>
    <row r="129" spans="1:31" s="2" customFormat="1" ht="6.9" customHeight="1">
      <c r="A129" s="117"/>
      <c r="B129" s="36"/>
      <c r="C129" s="161"/>
      <c r="D129" s="161"/>
      <c r="E129" s="161"/>
      <c r="F129" s="161"/>
      <c r="G129" s="161"/>
      <c r="H129" s="161"/>
      <c r="I129" s="161"/>
      <c r="J129" s="161"/>
      <c r="K129" s="161"/>
      <c r="L129" s="24"/>
      <c r="M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</sheetData>
  <sheetProtection algorithmName="SHA-512" hashValue="KBy+pAV5D6drfC7RFO2x4IzCmC/69UdyZ5RmPXqsOfSmKkk5H8JOlEWQ/8SjMxFgztaxoprN/UHoTyNAbe/EIQ==" saltValue="VTi5+VRatfmxmxXR1J7RSg==" spinCount="100000" sheet="1" objects="1" scenarios="1"/>
  <mergeCells count="12">
    <mergeCell ref="E113:H113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07"/>
  <sheetViews>
    <sheetView showGridLines="0" tabSelected="1" workbookViewId="0" topLeftCell="A1">
      <selection activeCell="I125" sqref="I1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0"/>
    </row>
    <row r="2" spans="1:46" s="1" customFormat="1" ht="36.9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229" t="s">
        <v>5</v>
      </c>
      <c r="M2" s="230"/>
      <c r="N2" s="230"/>
      <c r="O2" s="230"/>
      <c r="P2" s="230"/>
      <c r="Q2" s="230"/>
      <c r="R2" s="230"/>
      <c r="S2" s="230"/>
      <c r="T2" s="230"/>
      <c r="U2" s="230"/>
      <c r="V2" s="230"/>
      <c r="AT2" s="13" t="s">
        <v>79</v>
      </c>
    </row>
    <row r="3" spans="1:46" s="1" customFormat="1" ht="6.9" customHeight="1">
      <c r="A3" s="80"/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6"/>
      <c r="AT3" s="13" t="s">
        <v>76</v>
      </c>
    </row>
    <row r="4" spans="1:46" s="1" customFormat="1" ht="24.9" customHeight="1">
      <c r="A4" s="80"/>
      <c r="B4" s="188"/>
      <c r="C4" s="80"/>
      <c r="D4" s="133" t="s">
        <v>403</v>
      </c>
      <c r="E4" s="80"/>
      <c r="F4" s="80"/>
      <c r="G4" s="80"/>
      <c r="H4" s="80"/>
      <c r="I4" s="80"/>
      <c r="J4" s="80"/>
      <c r="K4" s="80"/>
      <c r="L4" s="16"/>
      <c r="M4" s="81" t="s">
        <v>9</v>
      </c>
      <c r="AT4" s="13" t="s">
        <v>28</v>
      </c>
    </row>
    <row r="5" spans="1:12" s="1" customFormat="1" ht="6.9" customHeight="1">
      <c r="A5" s="80"/>
      <c r="B5" s="188"/>
      <c r="C5" s="80"/>
      <c r="D5" s="80"/>
      <c r="E5" s="80"/>
      <c r="F5" s="80"/>
      <c r="G5" s="80"/>
      <c r="H5" s="80"/>
      <c r="I5" s="80"/>
      <c r="J5" s="80"/>
      <c r="K5" s="80"/>
      <c r="L5" s="16"/>
    </row>
    <row r="6" spans="1:12" s="1" customFormat="1" ht="12" customHeight="1">
      <c r="A6" s="80"/>
      <c r="B6" s="188"/>
      <c r="C6" s="80"/>
      <c r="D6" s="134" t="s">
        <v>11</v>
      </c>
      <c r="E6" s="80"/>
      <c r="F6" s="80"/>
      <c r="G6" s="80"/>
      <c r="H6" s="80"/>
      <c r="I6" s="80"/>
      <c r="J6" s="80"/>
      <c r="K6" s="80"/>
      <c r="L6" s="16"/>
    </row>
    <row r="7" spans="1:12" s="1" customFormat="1" ht="16.5" customHeight="1">
      <c r="A7" s="80"/>
      <c r="B7" s="188"/>
      <c r="C7" s="80"/>
      <c r="D7" s="80"/>
      <c r="E7" s="250" t="str">
        <f>'Rekapitulace stavby'!K6</f>
        <v>Osvětlení areálu Kohinoor, 1. etapa + Likvidace osvětlení v areálu Kohinoor, 1. etapa</v>
      </c>
      <c r="F7" s="251"/>
      <c r="G7" s="251"/>
      <c r="H7" s="251"/>
      <c r="I7" s="80"/>
      <c r="J7" s="80"/>
      <c r="K7" s="80"/>
      <c r="L7" s="16"/>
    </row>
    <row r="8" spans="1:12" s="1" customFormat="1" ht="12" customHeight="1">
      <c r="A8" s="80"/>
      <c r="B8" s="188"/>
      <c r="C8" s="80"/>
      <c r="D8" s="134" t="s">
        <v>80</v>
      </c>
      <c r="E8" s="80"/>
      <c r="F8" s="80"/>
      <c r="G8" s="80"/>
      <c r="H8" s="80"/>
      <c r="I8" s="80"/>
      <c r="J8" s="80"/>
      <c r="K8" s="80"/>
      <c r="L8" s="16"/>
    </row>
    <row r="9" spans="1:31" s="2" customFormat="1" ht="16.5" customHeight="1">
      <c r="A9" s="135"/>
      <c r="B9" s="189"/>
      <c r="C9" s="135"/>
      <c r="D9" s="135"/>
      <c r="E9" s="250" t="s">
        <v>400</v>
      </c>
      <c r="F9" s="249"/>
      <c r="G9" s="249"/>
      <c r="H9" s="249"/>
      <c r="I9" s="135"/>
      <c r="J9" s="135"/>
      <c r="K9" s="135"/>
      <c r="L9" s="31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" customFormat="1" ht="12" customHeight="1">
      <c r="A10" s="135"/>
      <c r="B10" s="189"/>
      <c r="C10" s="135"/>
      <c r="D10" s="134" t="s">
        <v>82</v>
      </c>
      <c r="E10" s="135"/>
      <c r="F10" s="135"/>
      <c r="G10" s="135"/>
      <c r="H10" s="135"/>
      <c r="I10" s="135"/>
      <c r="J10" s="135"/>
      <c r="K10" s="135"/>
      <c r="L10" s="31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" customFormat="1" ht="16.5" customHeight="1">
      <c r="A11" s="135"/>
      <c r="B11" s="189"/>
      <c r="C11" s="135"/>
      <c r="D11" s="135"/>
      <c r="E11" s="252" t="s">
        <v>399</v>
      </c>
      <c r="F11" s="249"/>
      <c r="G11" s="249"/>
      <c r="H11" s="249"/>
      <c r="I11" s="135"/>
      <c r="J11" s="135"/>
      <c r="K11" s="135"/>
      <c r="L11" s="31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" customFormat="1" ht="12">
      <c r="A12" s="135"/>
      <c r="B12" s="189"/>
      <c r="C12" s="135"/>
      <c r="D12" s="135"/>
      <c r="E12" s="135"/>
      <c r="F12" s="135"/>
      <c r="G12" s="135"/>
      <c r="H12" s="135"/>
      <c r="I12" s="135"/>
      <c r="J12" s="135"/>
      <c r="K12" s="135"/>
      <c r="L12" s="31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" customFormat="1" ht="12" customHeight="1">
      <c r="A13" s="135"/>
      <c r="B13" s="189"/>
      <c r="C13" s="135"/>
      <c r="D13" s="134" t="s">
        <v>12</v>
      </c>
      <c r="E13" s="135"/>
      <c r="F13" s="136" t="s">
        <v>1</v>
      </c>
      <c r="G13" s="135"/>
      <c r="H13" s="135"/>
      <c r="I13" s="134" t="s">
        <v>13</v>
      </c>
      <c r="J13" s="136" t="s">
        <v>1</v>
      </c>
      <c r="K13" s="135"/>
      <c r="L13" s="31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" customFormat="1" ht="12" customHeight="1">
      <c r="A14" s="135"/>
      <c r="B14" s="189"/>
      <c r="C14" s="135"/>
      <c r="D14" s="134" t="s">
        <v>14</v>
      </c>
      <c r="E14" s="135"/>
      <c r="F14" s="136" t="s">
        <v>15</v>
      </c>
      <c r="G14" s="135"/>
      <c r="H14" s="135"/>
      <c r="I14" s="134" t="s">
        <v>16</v>
      </c>
      <c r="J14" s="137" t="str">
        <f>'Rekapitulace stavby'!AN8</f>
        <v>doplnit</v>
      </c>
      <c r="K14" s="135"/>
      <c r="L14" s="31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" customFormat="1" ht="10.95" customHeight="1">
      <c r="A15" s="135"/>
      <c r="B15" s="189"/>
      <c r="C15" s="135"/>
      <c r="D15" s="135"/>
      <c r="E15" s="135"/>
      <c r="F15" s="135"/>
      <c r="G15" s="135"/>
      <c r="H15" s="135"/>
      <c r="I15" s="135"/>
      <c r="J15" s="135"/>
      <c r="K15" s="135"/>
      <c r="L15" s="31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" customFormat="1" ht="12" customHeight="1">
      <c r="A16" s="135"/>
      <c r="B16" s="189"/>
      <c r="C16" s="135"/>
      <c r="D16" s="134" t="s">
        <v>17</v>
      </c>
      <c r="E16" s="135"/>
      <c r="F16" s="135"/>
      <c r="G16" s="135"/>
      <c r="H16" s="135"/>
      <c r="I16" s="134" t="s">
        <v>18</v>
      </c>
      <c r="J16" s="136" t="s">
        <v>19</v>
      </c>
      <c r="K16" s="135"/>
      <c r="L16" s="31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" customFormat="1" ht="18" customHeight="1">
      <c r="A17" s="135"/>
      <c r="B17" s="189"/>
      <c r="C17" s="135"/>
      <c r="D17" s="135"/>
      <c r="E17" s="136" t="s">
        <v>20</v>
      </c>
      <c r="F17" s="135"/>
      <c r="G17" s="135"/>
      <c r="H17" s="135"/>
      <c r="I17" s="134" t="s">
        <v>21</v>
      </c>
      <c r="J17" s="136" t="s">
        <v>22</v>
      </c>
      <c r="K17" s="135"/>
      <c r="L17" s="31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" customFormat="1" ht="6.9" customHeight="1">
      <c r="A18" s="135"/>
      <c r="B18" s="189"/>
      <c r="C18" s="135"/>
      <c r="D18" s="135"/>
      <c r="E18" s="135"/>
      <c r="F18" s="135"/>
      <c r="G18" s="135"/>
      <c r="H18" s="135"/>
      <c r="I18" s="135"/>
      <c r="J18" s="135"/>
      <c r="K18" s="135"/>
      <c r="L18" s="31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" customFormat="1" ht="12" customHeight="1">
      <c r="A19" s="135"/>
      <c r="B19" s="189"/>
      <c r="C19" s="135"/>
      <c r="D19" s="134" t="s">
        <v>23</v>
      </c>
      <c r="E19" s="135"/>
      <c r="F19" s="135"/>
      <c r="G19" s="135"/>
      <c r="H19" s="135"/>
      <c r="I19" s="134" t="s">
        <v>18</v>
      </c>
      <c r="J19" s="136" t="str">
        <f>'Rekapitulace stavby'!AN13</f>
        <v>doplnit</v>
      </c>
      <c r="K19" s="135"/>
      <c r="L19" s="31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" customFormat="1" ht="18" customHeight="1">
      <c r="A20" s="135"/>
      <c r="B20" s="189"/>
      <c r="C20" s="135"/>
      <c r="D20" s="135"/>
      <c r="E20" s="253" t="str">
        <f>'Rekapitulace stavby'!E14</f>
        <v>doplnit</v>
      </c>
      <c r="F20" s="253"/>
      <c r="G20" s="253"/>
      <c r="H20" s="253"/>
      <c r="I20" s="134" t="s">
        <v>21</v>
      </c>
      <c r="J20" s="136" t="str">
        <f>'Rekapitulace stavby'!AN14</f>
        <v>doplnit</v>
      </c>
      <c r="K20" s="135"/>
      <c r="L20" s="31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" customFormat="1" ht="6.9" customHeight="1">
      <c r="A21" s="135"/>
      <c r="B21" s="189"/>
      <c r="C21" s="135"/>
      <c r="D21" s="135"/>
      <c r="E21" s="135"/>
      <c r="F21" s="135"/>
      <c r="G21" s="135"/>
      <c r="H21" s="135"/>
      <c r="I21" s="135"/>
      <c r="J21" s="135"/>
      <c r="K21" s="135"/>
      <c r="L21" s="31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" customFormat="1" ht="12" customHeight="1">
      <c r="A22" s="135"/>
      <c r="B22" s="189"/>
      <c r="C22" s="135"/>
      <c r="D22" s="134" t="s">
        <v>24</v>
      </c>
      <c r="E22" s="135"/>
      <c r="F22" s="135"/>
      <c r="G22" s="135"/>
      <c r="H22" s="135"/>
      <c r="I22" s="134" t="s">
        <v>18</v>
      </c>
      <c r="J22" s="136" t="s">
        <v>25</v>
      </c>
      <c r="K22" s="135"/>
      <c r="L22" s="31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" customFormat="1" ht="18" customHeight="1">
      <c r="A23" s="135"/>
      <c r="B23" s="189"/>
      <c r="C23" s="135"/>
      <c r="D23" s="135"/>
      <c r="E23" s="136" t="s">
        <v>26</v>
      </c>
      <c r="F23" s="135"/>
      <c r="G23" s="135"/>
      <c r="H23" s="135"/>
      <c r="I23" s="134" t="s">
        <v>21</v>
      </c>
      <c r="J23" s="136" t="s">
        <v>27</v>
      </c>
      <c r="K23" s="135"/>
      <c r="L23" s="31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" customFormat="1" ht="6.9" customHeight="1">
      <c r="A24" s="135"/>
      <c r="B24" s="189"/>
      <c r="C24" s="135"/>
      <c r="D24" s="135"/>
      <c r="E24" s="135"/>
      <c r="F24" s="135"/>
      <c r="G24" s="135"/>
      <c r="H24" s="135"/>
      <c r="I24" s="135"/>
      <c r="J24" s="135"/>
      <c r="K24" s="135"/>
      <c r="L24" s="31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" customFormat="1" ht="12" customHeight="1">
      <c r="A25" s="135"/>
      <c r="B25" s="189"/>
      <c r="C25" s="135"/>
      <c r="D25" s="134" t="s">
        <v>29</v>
      </c>
      <c r="E25" s="135"/>
      <c r="F25" s="135"/>
      <c r="G25" s="135"/>
      <c r="H25" s="135"/>
      <c r="I25" s="134" t="s">
        <v>18</v>
      </c>
      <c r="J25" s="136" t="s">
        <v>25</v>
      </c>
      <c r="K25" s="135"/>
      <c r="L25" s="31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" customFormat="1" ht="18" customHeight="1">
      <c r="A26" s="135"/>
      <c r="B26" s="189"/>
      <c r="C26" s="135"/>
      <c r="D26" s="135"/>
      <c r="E26" s="136" t="s">
        <v>26</v>
      </c>
      <c r="F26" s="135"/>
      <c r="G26" s="135"/>
      <c r="H26" s="135"/>
      <c r="I26" s="134" t="s">
        <v>21</v>
      </c>
      <c r="J26" s="136" t="s">
        <v>27</v>
      </c>
      <c r="K26" s="135"/>
      <c r="L26" s="31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2" customFormat="1" ht="6.9" customHeight="1">
      <c r="A27" s="135"/>
      <c r="B27" s="189"/>
      <c r="C27" s="135"/>
      <c r="D27" s="135"/>
      <c r="E27" s="135"/>
      <c r="F27" s="135"/>
      <c r="G27" s="135"/>
      <c r="H27" s="135"/>
      <c r="I27" s="135"/>
      <c r="J27" s="135"/>
      <c r="K27" s="135"/>
      <c r="L27" s="31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s="2" customFormat="1" ht="12" customHeight="1">
      <c r="A28" s="135"/>
      <c r="B28" s="189"/>
      <c r="C28" s="135"/>
      <c r="D28" s="134" t="s">
        <v>30</v>
      </c>
      <c r="E28" s="135"/>
      <c r="F28" s="135"/>
      <c r="G28" s="135"/>
      <c r="H28" s="135"/>
      <c r="I28" s="135"/>
      <c r="J28" s="135"/>
      <c r="K28" s="135"/>
      <c r="L28" s="31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8" customFormat="1" ht="76.5" customHeight="1">
      <c r="A29" s="138"/>
      <c r="B29" s="190"/>
      <c r="C29" s="138"/>
      <c r="D29" s="138"/>
      <c r="E29" s="254" t="s">
        <v>31</v>
      </c>
      <c r="F29" s="254"/>
      <c r="G29" s="254"/>
      <c r="H29" s="254"/>
      <c r="I29" s="138"/>
      <c r="J29" s="138"/>
      <c r="K29" s="138"/>
      <c r="L29" s="8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s="2" customFormat="1" ht="6.9" customHeight="1">
      <c r="A30" s="135"/>
      <c r="B30" s="189"/>
      <c r="C30" s="135"/>
      <c r="D30" s="135"/>
      <c r="E30" s="135"/>
      <c r="F30" s="135"/>
      <c r="G30" s="135"/>
      <c r="H30" s="135"/>
      <c r="I30" s="135"/>
      <c r="J30" s="135"/>
      <c r="K30" s="135"/>
      <c r="L30" s="31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" customFormat="1" ht="6.9" customHeight="1">
      <c r="A31" s="135"/>
      <c r="B31" s="189"/>
      <c r="C31" s="135"/>
      <c r="D31" s="139"/>
      <c r="E31" s="139"/>
      <c r="F31" s="139"/>
      <c r="G31" s="139"/>
      <c r="H31" s="139"/>
      <c r="I31" s="139"/>
      <c r="J31" s="139"/>
      <c r="K31" s="139"/>
      <c r="L31" s="31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" customFormat="1" ht="25.35" customHeight="1">
      <c r="A32" s="135"/>
      <c r="B32" s="189"/>
      <c r="C32" s="135"/>
      <c r="D32" s="140" t="s">
        <v>32</v>
      </c>
      <c r="E32" s="135"/>
      <c r="F32" s="135"/>
      <c r="G32" s="135"/>
      <c r="H32" s="135"/>
      <c r="I32" s="135"/>
      <c r="J32" s="141">
        <f>ROUND(J123,2)</f>
        <v>0</v>
      </c>
      <c r="K32" s="135"/>
      <c r="L32" s="31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" customFormat="1" ht="6.9" customHeight="1">
      <c r="A33" s="135"/>
      <c r="B33" s="189"/>
      <c r="C33" s="135"/>
      <c r="D33" s="139"/>
      <c r="E33" s="139"/>
      <c r="F33" s="139"/>
      <c r="G33" s="139"/>
      <c r="H33" s="139"/>
      <c r="I33" s="139"/>
      <c r="J33" s="139"/>
      <c r="K33" s="139"/>
      <c r="L33" s="31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" customFormat="1" ht="14.4" customHeight="1">
      <c r="A34" s="135"/>
      <c r="B34" s="189"/>
      <c r="C34" s="135"/>
      <c r="D34" s="135"/>
      <c r="E34" s="135"/>
      <c r="F34" s="142" t="s">
        <v>34</v>
      </c>
      <c r="G34" s="135"/>
      <c r="H34" s="135"/>
      <c r="I34" s="142" t="s">
        <v>33</v>
      </c>
      <c r="J34" s="142"/>
      <c r="K34" s="135"/>
      <c r="L34" s="31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" customFormat="1" ht="14.4" customHeight="1" hidden="1">
      <c r="A35" s="135"/>
      <c r="B35" s="189"/>
      <c r="C35" s="135"/>
      <c r="D35" s="143" t="s">
        <v>35</v>
      </c>
      <c r="E35" s="134" t="s">
        <v>36</v>
      </c>
      <c r="F35" s="144">
        <f>ROUND((SUM(BE123:BE206)),2)</f>
        <v>0</v>
      </c>
      <c r="G35" s="135"/>
      <c r="H35" s="135"/>
      <c r="I35" s="145">
        <v>0.21</v>
      </c>
      <c r="J35" s="144"/>
      <c r="K35" s="135"/>
      <c r="L35" s="31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" customFormat="1" ht="14.4" customHeight="1" hidden="1">
      <c r="A36" s="135"/>
      <c r="B36" s="189"/>
      <c r="C36" s="135"/>
      <c r="D36" s="135"/>
      <c r="E36" s="134" t="s">
        <v>37</v>
      </c>
      <c r="F36" s="144">
        <f>ROUND((SUM(BF123:BF206)),2)</f>
        <v>0</v>
      </c>
      <c r="G36" s="135"/>
      <c r="H36" s="135"/>
      <c r="I36" s="145">
        <v>0.15</v>
      </c>
      <c r="J36" s="144"/>
      <c r="K36" s="135"/>
      <c r="L36" s="31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" customFormat="1" ht="14.4" customHeight="1">
      <c r="A37" s="135"/>
      <c r="B37" s="189"/>
      <c r="C37" s="135"/>
      <c r="D37" s="134" t="s">
        <v>35</v>
      </c>
      <c r="E37" s="134" t="s">
        <v>38</v>
      </c>
      <c r="F37" s="144">
        <f>ROUND((SUM(BG123:BG206)),2)</f>
        <v>0</v>
      </c>
      <c r="G37" s="135"/>
      <c r="H37" s="135"/>
      <c r="I37" s="145">
        <v>0.21</v>
      </c>
      <c r="J37" s="144"/>
      <c r="K37" s="135"/>
      <c r="L37" s="31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" customFormat="1" ht="14.4" customHeight="1">
      <c r="A38" s="135"/>
      <c r="B38" s="189"/>
      <c r="C38" s="135"/>
      <c r="D38" s="135"/>
      <c r="E38" s="134" t="s">
        <v>39</v>
      </c>
      <c r="F38" s="144">
        <f>ROUND((SUM(BH123:BH206)),2)</f>
        <v>0</v>
      </c>
      <c r="G38" s="135"/>
      <c r="H38" s="135"/>
      <c r="I38" s="145">
        <v>0.15</v>
      </c>
      <c r="J38" s="144"/>
      <c r="K38" s="135"/>
      <c r="L38" s="31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" customFormat="1" ht="14.4" customHeight="1" hidden="1">
      <c r="A39" s="135"/>
      <c r="B39" s="189"/>
      <c r="C39" s="135"/>
      <c r="D39" s="135"/>
      <c r="E39" s="134" t="s">
        <v>40</v>
      </c>
      <c r="F39" s="144">
        <f>ROUND((SUM(BI123:BI206)),2)</f>
        <v>0</v>
      </c>
      <c r="G39" s="135"/>
      <c r="H39" s="135"/>
      <c r="I39" s="145">
        <v>0</v>
      </c>
      <c r="J39" s="144">
        <f>0</f>
        <v>0</v>
      </c>
      <c r="K39" s="135"/>
      <c r="L39" s="31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" customFormat="1" ht="6.9" customHeight="1">
      <c r="A40" s="135"/>
      <c r="B40" s="189"/>
      <c r="C40" s="135"/>
      <c r="D40" s="135"/>
      <c r="E40" s="135"/>
      <c r="F40" s="135"/>
      <c r="G40" s="135"/>
      <c r="H40" s="135"/>
      <c r="I40" s="135"/>
      <c r="J40" s="135"/>
      <c r="K40" s="135"/>
      <c r="L40" s="31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 s="2" customFormat="1" ht="25.35" customHeight="1">
      <c r="A41" s="135"/>
      <c r="B41" s="189"/>
      <c r="C41" s="146"/>
      <c r="D41" s="147" t="s">
        <v>32</v>
      </c>
      <c r="E41" s="148"/>
      <c r="F41" s="148"/>
      <c r="G41" s="149" t="s">
        <v>41</v>
      </c>
      <c r="H41" s="150" t="s">
        <v>42</v>
      </c>
      <c r="I41" s="148"/>
      <c r="J41" s="151">
        <f>SUM(J32:J39)</f>
        <v>0</v>
      </c>
      <c r="K41" s="152"/>
      <c r="L41" s="31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</row>
    <row r="42" spans="1:31" s="2" customFormat="1" ht="14.4" customHeight="1">
      <c r="A42" s="135"/>
      <c r="B42" s="189"/>
      <c r="C42" s="135"/>
      <c r="D42" s="135"/>
      <c r="E42" s="135"/>
      <c r="F42" s="135"/>
      <c r="G42" s="135"/>
      <c r="H42" s="135"/>
      <c r="I42" s="135"/>
      <c r="J42" s="135"/>
      <c r="K42" s="135"/>
      <c r="L42" s="31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12" s="1" customFormat="1" ht="14.4" customHeight="1">
      <c r="A43" s="80"/>
      <c r="B43" s="188"/>
      <c r="C43" s="80"/>
      <c r="D43" s="80"/>
      <c r="E43" s="80"/>
      <c r="F43" s="80"/>
      <c r="G43" s="80"/>
      <c r="H43" s="80"/>
      <c r="I43" s="80"/>
      <c r="J43" s="80"/>
      <c r="K43" s="80"/>
      <c r="L43" s="16"/>
    </row>
    <row r="44" spans="1:12" s="1" customFormat="1" ht="14.4" customHeight="1">
      <c r="A44" s="80"/>
      <c r="B44" s="188"/>
      <c r="C44" s="80"/>
      <c r="D44" s="80"/>
      <c r="E44" s="80"/>
      <c r="F44" s="80"/>
      <c r="G44" s="80"/>
      <c r="H44" s="80"/>
      <c r="I44" s="80"/>
      <c r="J44" s="80"/>
      <c r="K44" s="80"/>
      <c r="L44" s="16"/>
    </row>
    <row r="45" spans="1:12" s="1" customFormat="1" ht="14.4" customHeight="1">
      <c r="A45" s="80"/>
      <c r="B45" s="188"/>
      <c r="C45" s="80"/>
      <c r="D45" s="80"/>
      <c r="E45" s="80"/>
      <c r="F45" s="80"/>
      <c r="G45" s="80"/>
      <c r="H45" s="80"/>
      <c r="I45" s="80"/>
      <c r="J45" s="80"/>
      <c r="K45" s="80"/>
      <c r="L45" s="16"/>
    </row>
    <row r="46" spans="1:12" s="1" customFormat="1" ht="14.4" customHeight="1">
      <c r="A46" s="80"/>
      <c r="B46" s="188"/>
      <c r="C46" s="80"/>
      <c r="D46" s="80"/>
      <c r="E46" s="80"/>
      <c r="F46" s="80"/>
      <c r="G46" s="80"/>
      <c r="H46" s="80"/>
      <c r="I46" s="80"/>
      <c r="J46" s="80"/>
      <c r="K46" s="80"/>
      <c r="L46" s="16"/>
    </row>
    <row r="47" spans="1:12" s="1" customFormat="1" ht="14.4" customHeight="1">
      <c r="A47" s="80"/>
      <c r="B47" s="188"/>
      <c r="C47" s="80"/>
      <c r="D47" s="80"/>
      <c r="E47" s="80"/>
      <c r="F47" s="80"/>
      <c r="G47" s="80"/>
      <c r="H47" s="80"/>
      <c r="I47" s="80"/>
      <c r="J47" s="80"/>
      <c r="K47" s="80"/>
      <c r="L47" s="16"/>
    </row>
    <row r="48" spans="1:12" s="1" customFormat="1" ht="14.4" customHeight="1">
      <c r="A48" s="80"/>
      <c r="B48" s="188"/>
      <c r="C48" s="80"/>
      <c r="D48" s="80"/>
      <c r="E48" s="80"/>
      <c r="F48" s="80"/>
      <c r="G48" s="80"/>
      <c r="H48" s="80"/>
      <c r="I48" s="80"/>
      <c r="J48" s="80"/>
      <c r="K48" s="80"/>
      <c r="L48" s="16"/>
    </row>
    <row r="49" spans="1:12" s="1" customFormat="1" ht="14.4" customHeight="1">
      <c r="A49" s="80"/>
      <c r="B49" s="188"/>
      <c r="C49" s="80"/>
      <c r="D49" s="80"/>
      <c r="E49" s="80"/>
      <c r="F49" s="80"/>
      <c r="G49" s="80"/>
      <c r="H49" s="80"/>
      <c r="I49" s="80"/>
      <c r="J49" s="80"/>
      <c r="K49" s="80"/>
      <c r="L49" s="16"/>
    </row>
    <row r="50" spans="1:12" s="2" customFormat="1" ht="14.4" customHeight="1">
      <c r="A50" s="153"/>
      <c r="B50" s="191"/>
      <c r="C50" s="153"/>
      <c r="D50" s="154" t="s">
        <v>43</v>
      </c>
      <c r="E50" s="155"/>
      <c r="F50" s="155"/>
      <c r="G50" s="154" t="s">
        <v>44</v>
      </c>
      <c r="H50" s="155"/>
      <c r="I50" s="155"/>
      <c r="J50" s="155"/>
      <c r="K50" s="155"/>
      <c r="L50" s="31"/>
    </row>
    <row r="51" spans="1:12" ht="12">
      <c r="A51" s="80"/>
      <c r="B51" s="188"/>
      <c r="C51" s="80"/>
      <c r="D51" s="80"/>
      <c r="E51" s="80"/>
      <c r="F51" s="80"/>
      <c r="G51" s="80"/>
      <c r="H51" s="80"/>
      <c r="I51" s="80"/>
      <c r="J51" s="80"/>
      <c r="K51" s="80"/>
      <c r="L51" s="16"/>
    </row>
    <row r="52" spans="1:12" ht="12">
      <c r="A52" s="80"/>
      <c r="B52" s="188"/>
      <c r="C52" s="80"/>
      <c r="D52" s="80"/>
      <c r="E52" s="80"/>
      <c r="F52" s="80"/>
      <c r="G52" s="80"/>
      <c r="H52" s="80"/>
      <c r="I52" s="80"/>
      <c r="J52" s="80"/>
      <c r="K52" s="80"/>
      <c r="L52" s="16"/>
    </row>
    <row r="53" spans="1:12" ht="12">
      <c r="A53" s="80"/>
      <c r="B53" s="188"/>
      <c r="C53" s="80"/>
      <c r="D53" s="80"/>
      <c r="E53" s="80"/>
      <c r="F53" s="80"/>
      <c r="G53" s="80"/>
      <c r="H53" s="80"/>
      <c r="I53" s="80"/>
      <c r="J53" s="80"/>
      <c r="K53" s="80"/>
      <c r="L53" s="16"/>
    </row>
    <row r="54" spans="1:12" ht="12">
      <c r="A54" s="80"/>
      <c r="B54" s="188"/>
      <c r="C54" s="80"/>
      <c r="D54" s="80"/>
      <c r="E54" s="80"/>
      <c r="F54" s="80"/>
      <c r="G54" s="80"/>
      <c r="H54" s="80"/>
      <c r="I54" s="80"/>
      <c r="J54" s="80"/>
      <c r="K54" s="80"/>
      <c r="L54" s="16"/>
    </row>
    <row r="55" spans="1:12" ht="12">
      <c r="A55" s="80"/>
      <c r="B55" s="188"/>
      <c r="C55" s="80"/>
      <c r="D55" s="80"/>
      <c r="E55" s="80"/>
      <c r="F55" s="80"/>
      <c r="G55" s="80"/>
      <c r="H55" s="80"/>
      <c r="I55" s="80"/>
      <c r="J55" s="80"/>
      <c r="K55" s="80"/>
      <c r="L55" s="16"/>
    </row>
    <row r="56" spans="1:12" ht="12">
      <c r="A56" s="80"/>
      <c r="B56" s="188"/>
      <c r="C56" s="80"/>
      <c r="D56" s="80"/>
      <c r="E56" s="80"/>
      <c r="F56" s="80"/>
      <c r="G56" s="80"/>
      <c r="H56" s="80"/>
      <c r="I56" s="80"/>
      <c r="J56" s="80"/>
      <c r="K56" s="80"/>
      <c r="L56" s="16"/>
    </row>
    <row r="57" spans="1:12" ht="12">
      <c r="A57" s="80"/>
      <c r="B57" s="188"/>
      <c r="C57" s="80"/>
      <c r="D57" s="80"/>
      <c r="E57" s="80"/>
      <c r="F57" s="80"/>
      <c r="G57" s="80"/>
      <c r="H57" s="80"/>
      <c r="I57" s="80"/>
      <c r="J57" s="80"/>
      <c r="K57" s="80"/>
      <c r="L57" s="16"/>
    </row>
    <row r="58" spans="1:12" ht="12">
      <c r="A58" s="80"/>
      <c r="B58" s="188"/>
      <c r="C58" s="80"/>
      <c r="D58" s="80"/>
      <c r="E58" s="80"/>
      <c r="F58" s="80"/>
      <c r="G58" s="80"/>
      <c r="H58" s="80"/>
      <c r="I58" s="80"/>
      <c r="J58" s="80"/>
      <c r="K58" s="80"/>
      <c r="L58" s="16"/>
    </row>
    <row r="59" spans="1:12" ht="12">
      <c r="A59" s="80"/>
      <c r="B59" s="188"/>
      <c r="C59" s="80"/>
      <c r="D59" s="80"/>
      <c r="E59" s="80"/>
      <c r="F59" s="80"/>
      <c r="G59" s="80"/>
      <c r="H59" s="80"/>
      <c r="I59" s="80"/>
      <c r="J59" s="80"/>
      <c r="K59" s="80"/>
      <c r="L59" s="16"/>
    </row>
    <row r="60" spans="1:12" ht="12">
      <c r="A60" s="80"/>
      <c r="B60" s="188"/>
      <c r="C60" s="80"/>
      <c r="D60" s="80"/>
      <c r="E60" s="80"/>
      <c r="F60" s="80"/>
      <c r="G60" s="80"/>
      <c r="H60" s="80"/>
      <c r="I60" s="80"/>
      <c r="J60" s="80"/>
      <c r="K60" s="80"/>
      <c r="L60" s="16"/>
    </row>
    <row r="61" spans="1:31" s="2" customFormat="1" ht="13.2">
      <c r="A61" s="135"/>
      <c r="B61" s="189"/>
      <c r="C61" s="135"/>
      <c r="D61" s="156" t="s">
        <v>45</v>
      </c>
      <c r="E61" s="157"/>
      <c r="F61" s="158" t="s">
        <v>46</v>
      </c>
      <c r="G61" s="156" t="s">
        <v>45</v>
      </c>
      <c r="H61" s="157"/>
      <c r="I61" s="157"/>
      <c r="J61" s="159" t="s">
        <v>46</v>
      </c>
      <c r="K61" s="157"/>
      <c r="L61" s="31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1:12" ht="12">
      <c r="A62" s="80"/>
      <c r="B62" s="188"/>
      <c r="C62" s="80"/>
      <c r="D62" s="80"/>
      <c r="E62" s="80"/>
      <c r="F62" s="80"/>
      <c r="G62" s="80"/>
      <c r="H62" s="80"/>
      <c r="I62" s="80"/>
      <c r="J62" s="80"/>
      <c r="K62" s="80"/>
      <c r="L62" s="16"/>
    </row>
    <row r="63" spans="1:12" ht="12">
      <c r="A63" s="80"/>
      <c r="B63" s="188"/>
      <c r="C63" s="80"/>
      <c r="D63" s="80"/>
      <c r="E63" s="80"/>
      <c r="F63" s="80"/>
      <c r="G63" s="80"/>
      <c r="H63" s="80"/>
      <c r="I63" s="80"/>
      <c r="J63" s="80"/>
      <c r="K63" s="80"/>
      <c r="L63" s="16"/>
    </row>
    <row r="64" spans="1:12" ht="12">
      <c r="A64" s="80"/>
      <c r="B64" s="188"/>
      <c r="C64" s="80"/>
      <c r="D64" s="80"/>
      <c r="E64" s="80"/>
      <c r="F64" s="80"/>
      <c r="G64" s="80"/>
      <c r="H64" s="80"/>
      <c r="I64" s="80"/>
      <c r="J64" s="80"/>
      <c r="K64" s="80"/>
      <c r="L64" s="16"/>
    </row>
    <row r="65" spans="1:31" s="2" customFormat="1" ht="13.2">
      <c r="A65" s="135"/>
      <c r="B65" s="189"/>
      <c r="C65" s="135"/>
      <c r="D65" s="154" t="s">
        <v>47</v>
      </c>
      <c r="E65" s="160"/>
      <c r="F65" s="160"/>
      <c r="G65" s="154" t="s">
        <v>48</v>
      </c>
      <c r="H65" s="160"/>
      <c r="I65" s="160"/>
      <c r="J65" s="160"/>
      <c r="K65" s="160"/>
      <c r="L65" s="31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1:12" ht="12">
      <c r="A66" s="80"/>
      <c r="B66" s="188"/>
      <c r="C66" s="80"/>
      <c r="D66" s="80"/>
      <c r="E66" s="80"/>
      <c r="F66" s="80"/>
      <c r="G66" s="80"/>
      <c r="H66" s="80"/>
      <c r="I66" s="80"/>
      <c r="J66" s="80"/>
      <c r="K66" s="80"/>
      <c r="L66" s="16"/>
    </row>
    <row r="67" spans="1:12" ht="12">
      <c r="A67" s="80"/>
      <c r="B67" s="188"/>
      <c r="C67" s="80"/>
      <c r="D67" s="80"/>
      <c r="E67" s="80"/>
      <c r="F67" s="80"/>
      <c r="G67" s="80"/>
      <c r="H67" s="80"/>
      <c r="I67" s="80"/>
      <c r="J67" s="80"/>
      <c r="K67" s="80"/>
      <c r="L67" s="16"/>
    </row>
    <row r="68" spans="1:12" ht="12">
      <c r="A68" s="80"/>
      <c r="B68" s="188"/>
      <c r="C68" s="80"/>
      <c r="D68" s="80"/>
      <c r="E68" s="80"/>
      <c r="F68" s="80"/>
      <c r="G68" s="80"/>
      <c r="H68" s="80"/>
      <c r="I68" s="80"/>
      <c r="J68" s="80"/>
      <c r="K68" s="80"/>
      <c r="L68" s="16"/>
    </row>
    <row r="69" spans="1:12" ht="12">
      <c r="A69" s="80"/>
      <c r="B69" s="188"/>
      <c r="C69" s="80"/>
      <c r="D69" s="80"/>
      <c r="E69" s="80"/>
      <c r="F69" s="80"/>
      <c r="G69" s="80"/>
      <c r="H69" s="80"/>
      <c r="I69" s="80"/>
      <c r="J69" s="80"/>
      <c r="K69" s="80"/>
      <c r="L69" s="16"/>
    </row>
    <row r="70" spans="1:12" ht="12">
      <c r="A70" s="80"/>
      <c r="B70" s="188"/>
      <c r="C70" s="80"/>
      <c r="D70" s="80"/>
      <c r="E70" s="80"/>
      <c r="F70" s="80"/>
      <c r="G70" s="80"/>
      <c r="H70" s="80"/>
      <c r="I70" s="80"/>
      <c r="J70" s="80"/>
      <c r="K70" s="80"/>
      <c r="L70" s="16"/>
    </row>
    <row r="71" spans="1:12" ht="12">
      <c r="A71" s="80"/>
      <c r="B71" s="188"/>
      <c r="C71" s="80"/>
      <c r="D71" s="80"/>
      <c r="E71" s="80"/>
      <c r="F71" s="80"/>
      <c r="G71" s="80"/>
      <c r="H71" s="80"/>
      <c r="I71" s="80"/>
      <c r="J71" s="80"/>
      <c r="K71" s="80"/>
      <c r="L71" s="16"/>
    </row>
    <row r="72" spans="1:12" ht="12">
      <c r="A72" s="80"/>
      <c r="B72" s="188"/>
      <c r="C72" s="80"/>
      <c r="D72" s="80"/>
      <c r="E72" s="80"/>
      <c r="F72" s="80"/>
      <c r="G72" s="80"/>
      <c r="H72" s="80"/>
      <c r="I72" s="80"/>
      <c r="J72" s="80"/>
      <c r="K72" s="80"/>
      <c r="L72" s="16"/>
    </row>
    <row r="73" spans="1:12" ht="12">
      <c r="A73" s="80"/>
      <c r="B73" s="188"/>
      <c r="C73" s="80"/>
      <c r="D73" s="80"/>
      <c r="E73" s="80"/>
      <c r="F73" s="80"/>
      <c r="G73" s="80"/>
      <c r="H73" s="80"/>
      <c r="I73" s="80"/>
      <c r="J73" s="80"/>
      <c r="K73" s="80"/>
      <c r="L73" s="16"/>
    </row>
    <row r="74" spans="1:12" ht="12">
      <c r="A74" s="80"/>
      <c r="B74" s="188"/>
      <c r="C74" s="80"/>
      <c r="D74" s="80"/>
      <c r="E74" s="80"/>
      <c r="F74" s="80"/>
      <c r="G74" s="80"/>
      <c r="H74" s="80"/>
      <c r="I74" s="80"/>
      <c r="J74" s="80"/>
      <c r="K74" s="80"/>
      <c r="L74" s="16"/>
    </row>
    <row r="75" spans="1:12" ht="12">
      <c r="A75" s="80"/>
      <c r="B75" s="188"/>
      <c r="C75" s="80"/>
      <c r="D75" s="80"/>
      <c r="E75" s="80"/>
      <c r="F75" s="80"/>
      <c r="G75" s="80"/>
      <c r="H75" s="80"/>
      <c r="I75" s="80"/>
      <c r="J75" s="80"/>
      <c r="K75" s="80"/>
      <c r="L75" s="16"/>
    </row>
    <row r="76" spans="1:31" s="2" customFormat="1" ht="13.2">
      <c r="A76" s="135"/>
      <c r="B76" s="189"/>
      <c r="C76" s="135"/>
      <c r="D76" s="156" t="s">
        <v>45</v>
      </c>
      <c r="E76" s="157"/>
      <c r="F76" s="158" t="s">
        <v>46</v>
      </c>
      <c r="G76" s="156" t="s">
        <v>45</v>
      </c>
      <c r="H76" s="157"/>
      <c r="I76" s="157"/>
      <c r="J76" s="159" t="s">
        <v>46</v>
      </c>
      <c r="K76" s="157"/>
      <c r="L76" s="31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" customFormat="1" ht="14.4" customHeight="1">
      <c r="A77" s="135"/>
      <c r="B77" s="192"/>
      <c r="C77" s="161"/>
      <c r="D77" s="161"/>
      <c r="E77" s="161"/>
      <c r="F77" s="161"/>
      <c r="G77" s="161"/>
      <c r="H77" s="161"/>
      <c r="I77" s="161"/>
      <c r="J77" s="161"/>
      <c r="K77" s="161"/>
      <c r="L77" s="31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78" spans="1:11" ht="1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</row>
    <row r="79" spans="1:11" ht="1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1" ht="1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</row>
    <row r="81" spans="1:31" s="2" customFormat="1" ht="6.9" customHeight="1">
      <c r="A81" s="135"/>
      <c r="B81" s="193"/>
      <c r="C81" s="162"/>
      <c r="D81" s="162"/>
      <c r="E81" s="162"/>
      <c r="F81" s="162"/>
      <c r="G81" s="162"/>
      <c r="H81" s="162"/>
      <c r="I81" s="162"/>
      <c r="J81" s="162"/>
      <c r="K81" s="162"/>
      <c r="L81" s="31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" customFormat="1" ht="24.9" customHeight="1">
      <c r="A82" s="135"/>
      <c r="B82" s="189"/>
      <c r="C82" s="133" t="s">
        <v>83</v>
      </c>
      <c r="D82" s="135"/>
      <c r="E82" s="135"/>
      <c r="F82" s="135"/>
      <c r="G82" s="135"/>
      <c r="H82" s="135"/>
      <c r="I82" s="135"/>
      <c r="J82" s="135"/>
      <c r="K82" s="135"/>
      <c r="L82" s="31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" customFormat="1" ht="6.9" customHeight="1">
      <c r="A83" s="135"/>
      <c r="B83" s="189"/>
      <c r="C83" s="135"/>
      <c r="D83" s="135"/>
      <c r="E83" s="135"/>
      <c r="F83" s="135"/>
      <c r="G83" s="135"/>
      <c r="H83" s="135"/>
      <c r="I83" s="135"/>
      <c r="J83" s="135"/>
      <c r="K83" s="135"/>
      <c r="L83" s="31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" customFormat="1" ht="12" customHeight="1">
      <c r="A84" s="135"/>
      <c r="B84" s="189"/>
      <c r="C84" s="134" t="s">
        <v>11</v>
      </c>
      <c r="D84" s="135"/>
      <c r="E84" s="135"/>
      <c r="F84" s="135"/>
      <c r="G84" s="135"/>
      <c r="H84" s="135"/>
      <c r="I84" s="135"/>
      <c r="J84" s="135"/>
      <c r="K84" s="135"/>
      <c r="L84" s="31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" customFormat="1" ht="16.5" customHeight="1">
      <c r="A85" s="135"/>
      <c r="B85" s="189"/>
      <c r="C85" s="135"/>
      <c r="D85" s="135"/>
      <c r="E85" s="250" t="str">
        <f>E7</f>
        <v>Osvětlení areálu Kohinoor, 1. etapa + Likvidace osvětlení v areálu Kohinoor, 1. etapa</v>
      </c>
      <c r="F85" s="251"/>
      <c r="G85" s="251"/>
      <c r="H85" s="251"/>
      <c r="I85" s="135"/>
      <c r="J85" s="135"/>
      <c r="K85" s="135"/>
      <c r="L85" s="31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12" s="1" customFormat="1" ht="12" customHeight="1">
      <c r="A86" s="80"/>
      <c r="B86" s="188"/>
      <c r="C86" s="134" t="s">
        <v>80</v>
      </c>
      <c r="D86" s="80"/>
      <c r="E86" s="80"/>
      <c r="F86" s="80"/>
      <c r="G86" s="80"/>
      <c r="H86" s="80"/>
      <c r="I86" s="80"/>
      <c r="J86" s="80"/>
      <c r="K86" s="80"/>
      <c r="L86" s="16"/>
    </row>
    <row r="87" spans="1:31" s="2" customFormat="1" ht="16.5" customHeight="1">
      <c r="A87" s="135"/>
      <c r="B87" s="189"/>
      <c r="C87" s="135"/>
      <c r="D87" s="135"/>
      <c r="E87" s="250" t="s">
        <v>81</v>
      </c>
      <c r="F87" s="249"/>
      <c r="G87" s="249"/>
      <c r="H87" s="249"/>
      <c r="I87" s="135"/>
      <c r="J87" s="135"/>
      <c r="K87" s="135"/>
      <c r="L87" s="3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" customFormat="1" ht="12" customHeight="1">
      <c r="A88" s="135"/>
      <c r="B88" s="189"/>
      <c r="C88" s="134" t="s">
        <v>82</v>
      </c>
      <c r="D88" s="135"/>
      <c r="E88" s="135"/>
      <c r="F88" s="135"/>
      <c r="G88" s="135"/>
      <c r="H88" s="135"/>
      <c r="I88" s="135"/>
      <c r="J88" s="135"/>
      <c r="K88" s="135"/>
      <c r="L88" s="31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" customFormat="1" ht="16.5" customHeight="1">
      <c r="A89" s="135"/>
      <c r="B89" s="189"/>
      <c r="C89" s="135"/>
      <c r="D89" s="135"/>
      <c r="E89" s="248" t="str">
        <f>E11</f>
        <v>SO 02 - A1471 - Osvětlení areálu Kohinoor</v>
      </c>
      <c r="F89" s="249"/>
      <c r="G89" s="249"/>
      <c r="H89" s="249"/>
      <c r="I89" s="135"/>
      <c r="J89" s="135"/>
      <c r="K89" s="135"/>
      <c r="L89" s="31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s="2" customFormat="1" ht="6.9" customHeight="1">
      <c r="A90" s="135"/>
      <c r="B90" s="189"/>
      <c r="C90" s="135"/>
      <c r="D90" s="135"/>
      <c r="E90" s="135"/>
      <c r="F90" s="135"/>
      <c r="G90" s="135"/>
      <c r="H90" s="135"/>
      <c r="I90" s="135"/>
      <c r="J90" s="135"/>
      <c r="K90" s="135"/>
      <c r="L90" s="31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s="2" customFormat="1" ht="12" customHeight="1">
      <c r="A91" s="135"/>
      <c r="B91" s="189"/>
      <c r="C91" s="134" t="s">
        <v>14</v>
      </c>
      <c r="D91" s="135"/>
      <c r="E91" s="135"/>
      <c r="F91" s="136" t="str">
        <f>F14</f>
        <v xml:space="preserve"> </v>
      </c>
      <c r="G91" s="135"/>
      <c r="H91" s="135"/>
      <c r="I91" s="134" t="s">
        <v>16</v>
      </c>
      <c r="J91" s="137" t="str">
        <f>IF(J14="","",J14)</f>
        <v>doplnit</v>
      </c>
      <c r="K91" s="135"/>
      <c r="L91" s="31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s="2" customFormat="1" ht="6.9" customHeight="1">
      <c r="A92" s="135"/>
      <c r="B92" s="189"/>
      <c r="C92" s="135"/>
      <c r="D92" s="135"/>
      <c r="E92" s="135"/>
      <c r="F92" s="135"/>
      <c r="G92" s="135"/>
      <c r="H92" s="135"/>
      <c r="I92" s="135"/>
      <c r="J92" s="135"/>
      <c r="K92" s="135"/>
      <c r="L92" s="31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s="2" customFormat="1" ht="15.15" customHeight="1">
      <c r="A93" s="135"/>
      <c r="B93" s="189"/>
      <c r="C93" s="134" t="s">
        <v>17</v>
      </c>
      <c r="D93" s="135"/>
      <c r="E93" s="135"/>
      <c r="F93" s="136" t="str">
        <f>E17</f>
        <v>Palivový kombinát Ústí, státní podnik</v>
      </c>
      <c r="G93" s="135"/>
      <c r="H93" s="135"/>
      <c r="I93" s="134" t="s">
        <v>24</v>
      </c>
      <c r="J93" s="163" t="str">
        <f>E23</f>
        <v>Tomáš Behina</v>
      </c>
      <c r="K93" s="135"/>
      <c r="L93" s="31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" customFormat="1" ht="15.15" customHeight="1">
      <c r="A94" s="135"/>
      <c r="B94" s="189"/>
      <c r="C94" s="134" t="s">
        <v>23</v>
      </c>
      <c r="D94" s="135"/>
      <c r="E94" s="135"/>
      <c r="F94" s="136" t="str">
        <f>IF(E20="","",E20)</f>
        <v>doplnit</v>
      </c>
      <c r="G94" s="135"/>
      <c r="H94" s="135"/>
      <c r="I94" s="134" t="s">
        <v>29</v>
      </c>
      <c r="J94" s="163" t="str">
        <f>E26</f>
        <v>Tomáš Behina</v>
      </c>
      <c r="K94" s="135"/>
      <c r="L94" s="31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" customFormat="1" ht="10.35" customHeight="1">
      <c r="A95" s="135"/>
      <c r="B95" s="189"/>
      <c r="C95" s="135"/>
      <c r="D95" s="135"/>
      <c r="E95" s="135"/>
      <c r="F95" s="135"/>
      <c r="G95" s="135"/>
      <c r="H95" s="135"/>
      <c r="I95" s="135"/>
      <c r="J95" s="135"/>
      <c r="K95" s="135"/>
      <c r="L95" s="31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31" s="2" customFormat="1" ht="29.25" customHeight="1">
      <c r="A96" s="135"/>
      <c r="B96" s="189"/>
      <c r="C96" s="164" t="s">
        <v>84</v>
      </c>
      <c r="D96" s="146"/>
      <c r="E96" s="146"/>
      <c r="F96" s="146"/>
      <c r="G96" s="146"/>
      <c r="H96" s="146"/>
      <c r="I96" s="146"/>
      <c r="J96" s="165" t="s">
        <v>85</v>
      </c>
      <c r="K96" s="146"/>
      <c r="L96" s="31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</row>
    <row r="97" spans="1:31" s="2" customFormat="1" ht="10.35" customHeight="1">
      <c r="A97" s="135"/>
      <c r="B97" s="189"/>
      <c r="C97" s="135"/>
      <c r="D97" s="135"/>
      <c r="E97" s="135"/>
      <c r="F97" s="135"/>
      <c r="G97" s="135"/>
      <c r="H97" s="135"/>
      <c r="I97" s="135"/>
      <c r="J97" s="135"/>
      <c r="K97" s="135"/>
      <c r="L97" s="31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</row>
    <row r="98" spans="1:47" s="2" customFormat="1" ht="22.95" customHeight="1">
      <c r="A98" s="135"/>
      <c r="B98" s="189"/>
      <c r="C98" s="166" t="s">
        <v>86</v>
      </c>
      <c r="D98" s="135"/>
      <c r="E98" s="135"/>
      <c r="F98" s="135"/>
      <c r="G98" s="135"/>
      <c r="H98" s="135"/>
      <c r="I98" s="135"/>
      <c r="J98" s="141">
        <f>J123</f>
        <v>0</v>
      </c>
      <c r="K98" s="135"/>
      <c r="L98" s="31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U98" s="13" t="s">
        <v>87</v>
      </c>
    </row>
    <row r="99" spans="1:12" s="9" customFormat="1" ht="24.9" customHeight="1">
      <c r="A99" s="167"/>
      <c r="B99" s="194"/>
      <c r="C99" s="167"/>
      <c r="D99" s="168" t="s">
        <v>89</v>
      </c>
      <c r="E99" s="169"/>
      <c r="F99" s="169"/>
      <c r="G99" s="169"/>
      <c r="H99" s="169"/>
      <c r="I99" s="169"/>
      <c r="J99" s="170">
        <f>J124</f>
        <v>0</v>
      </c>
      <c r="K99" s="167"/>
      <c r="L99" s="85"/>
    </row>
    <row r="100" spans="1:12" s="9" customFormat="1" ht="24.9" customHeight="1">
      <c r="A100" s="167"/>
      <c r="B100" s="194"/>
      <c r="C100" s="167"/>
      <c r="D100" s="168" t="s">
        <v>90</v>
      </c>
      <c r="E100" s="169"/>
      <c r="F100" s="169"/>
      <c r="G100" s="169"/>
      <c r="H100" s="169"/>
      <c r="I100" s="169"/>
      <c r="J100" s="170">
        <f>J169</f>
        <v>0</v>
      </c>
      <c r="K100" s="167"/>
      <c r="L100" s="85"/>
    </row>
    <row r="101" spans="1:12" s="9" customFormat="1" ht="24.9" customHeight="1">
      <c r="A101" s="167"/>
      <c r="B101" s="194"/>
      <c r="C101" s="167"/>
      <c r="D101" s="168" t="s">
        <v>91</v>
      </c>
      <c r="E101" s="169"/>
      <c r="F101" s="169"/>
      <c r="G101" s="169"/>
      <c r="H101" s="169"/>
      <c r="I101" s="169"/>
      <c r="J101" s="170">
        <f>J193</f>
        <v>0</v>
      </c>
      <c r="K101" s="167"/>
      <c r="L101" s="85"/>
    </row>
    <row r="102" spans="1:31" s="2" customFormat="1" ht="21.75" customHeight="1">
      <c r="A102" s="135"/>
      <c r="B102" s="189"/>
      <c r="C102" s="135"/>
      <c r="D102" s="135"/>
      <c r="E102" s="135"/>
      <c r="F102" s="135"/>
      <c r="G102" s="135"/>
      <c r="H102" s="135"/>
      <c r="I102" s="135"/>
      <c r="J102" s="135"/>
      <c r="K102" s="135"/>
      <c r="L102" s="31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</row>
    <row r="103" spans="1:31" s="2" customFormat="1" ht="6.9" customHeight="1">
      <c r="A103" s="135"/>
      <c r="B103" s="192"/>
      <c r="C103" s="161"/>
      <c r="D103" s="161"/>
      <c r="E103" s="161"/>
      <c r="F103" s="161"/>
      <c r="G103" s="161"/>
      <c r="H103" s="161"/>
      <c r="I103" s="161"/>
      <c r="J103" s="161"/>
      <c r="K103" s="161"/>
      <c r="L103" s="31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</row>
    <row r="104" spans="1:11" ht="1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1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1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31" s="2" customFormat="1" ht="6.9" customHeight="1">
      <c r="A107" s="135"/>
      <c r="B107" s="193"/>
      <c r="C107" s="162"/>
      <c r="D107" s="162"/>
      <c r="E107" s="162"/>
      <c r="F107" s="162"/>
      <c r="G107" s="162"/>
      <c r="H107" s="162"/>
      <c r="I107" s="162"/>
      <c r="J107" s="162"/>
      <c r="K107" s="162"/>
      <c r="L107" s="31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s="2" customFormat="1" ht="24.9" customHeight="1">
      <c r="A108" s="135"/>
      <c r="B108" s="189"/>
      <c r="C108" s="133" t="s">
        <v>92</v>
      </c>
      <c r="D108" s="135"/>
      <c r="E108" s="135"/>
      <c r="F108" s="135"/>
      <c r="G108" s="135"/>
      <c r="H108" s="135"/>
      <c r="I108" s="135"/>
      <c r="J108" s="135"/>
      <c r="K108" s="135"/>
      <c r="L108" s="31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s="2" customFormat="1" ht="6.9" customHeight="1">
      <c r="A109" s="135"/>
      <c r="B109" s="189"/>
      <c r="C109" s="135"/>
      <c r="D109" s="135"/>
      <c r="E109" s="135"/>
      <c r="F109" s="135"/>
      <c r="G109" s="135"/>
      <c r="H109" s="135"/>
      <c r="I109" s="135"/>
      <c r="J109" s="135"/>
      <c r="K109" s="135"/>
      <c r="L109" s="31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s="2" customFormat="1" ht="12" customHeight="1">
      <c r="A110" s="135"/>
      <c r="B110" s="189"/>
      <c r="C110" s="134" t="s">
        <v>11</v>
      </c>
      <c r="D110" s="135"/>
      <c r="E110" s="135"/>
      <c r="F110" s="135"/>
      <c r="G110" s="135"/>
      <c r="H110" s="135"/>
      <c r="I110" s="135"/>
      <c r="J110" s="135"/>
      <c r="K110" s="135"/>
      <c r="L110" s="31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s="2" customFormat="1" ht="16.5" customHeight="1">
      <c r="A111" s="135"/>
      <c r="B111" s="189"/>
      <c r="C111" s="135"/>
      <c r="D111" s="135"/>
      <c r="E111" s="250" t="str">
        <f>E7</f>
        <v>Osvětlení areálu Kohinoor, 1. etapa + Likvidace osvětlení v areálu Kohinoor, 1. etapa</v>
      </c>
      <c r="F111" s="251"/>
      <c r="G111" s="251"/>
      <c r="H111" s="251"/>
      <c r="I111" s="135"/>
      <c r="J111" s="135"/>
      <c r="K111" s="135"/>
      <c r="L111" s="31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12" s="1" customFormat="1" ht="12" customHeight="1">
      <c r="A112" s="80"/>
      <c r="B112" s="188"/>
      <c r="C112" s="134" t="s">
        <v>80</v>
      </c>
      <c r="D112" s="80"/>
      <c r="E112" s="80"/>
      <c r="F112" s="80"/>
      <c r="G112" s="80"/>
      <c r="H112" s="80"/>
      <c r="I112" s="80"/>
      <c r="J112" s="80"/>
      <c r="K112" s="80"/>
      <c r="L112" s="16"/>
    </row>
    <row r="113" spans="1:31" s="2" customFormat="1" ht="16.5" customHeight="1">
      <c r="A113" s="135"/>
      <c r="B113" s="189"/>
      <c r="C113" s="135"/>
      <c r="D113" s="135"/>
      <c r="E113" s="250" t="s">
        <v>81</v>
      </c>
      <c r="F113" s="249"/>
      <c r="G113" s="249"/>
      <c r="H113" s="249"/>
      <c r="I113" s="135"/>
      <c r="J113" s="135"/>
      <c r="K113" s="135"/>
      <c r="L113" s="31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s="2" customFormat="1" ht="12" customHeight="1">
      <c r="A114" s="135"/>
      <c r="B114" s="189"/>
      <c r="C114" s="134" t="s">
        <v>82</v>
      </c>
      <c r="D114" s="135"/>
      <c r="E114" s="135"/>
      <c r="F114" s="135"/>
      <c r="G114" s="135"/>
      <c r="H114" s="135"/>
      <c r="I114" s="135"/>
      <c r="J114" s="135"/>
      <c r="K114" s="135"/>
      <c r="L114" s="31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s="2" customFormat="1" ht="16.5" customHeight="1">
      <c r="A115" s="135"/>
      <c r="B115" s="189"/>
      <c r="C115" s="135"/>
      <c r="D115" s="135"/>
      <c r="E115" s="248" t="str">
        <f>E11</f>
        <v>SO 02 - A1471 - Osvětlení areálu Kohinoor</v>
      </c>
      <c r="F115" s="249"/>
      <c r="G115" s="249"/>
      <c r="H115" s="249"/>
      <c r="I115" s="135"/>
      <c r="J115" s="135"/>
      <c r="K115" s="135"/>
      <c r="L115" s="31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s="2" customFormat="1" ht="6.9" customHeight="1">
      <c r="A116" s="135"/>
      <c r="B116" s="189"/>
      <c r="C116" s="135"/>
      <c r="D116" s="135"/>
      <c r="E116" s="135"/>
      <c r="F116" s="135"/>
      <c r="G116" s="135"/>
      <c r="H116" s="135"/>
      <c r="I116" s="135"/>
      <c r="J116" s="135"/>
      <c r="K116" s="135"/>
      <c r="L116" s="31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s="2" customFormat="1" ht="12" customHeight="1">
      <c r="A117" s="135"/>
      <c r="B117" s="189"/>
      <c r="C117" s="134" t="s">
        <v>14</v>
      </c>
      <c r="D117" s="135"/>
      <c r="E117" s="135"/>
      <c r="F117" s="136" t="str">
        <f>F14</f>
        <v xml:space="preserve"> </v>
      </c>
      <c r="G117" s="135"/>
      <c r="H117" s="135"/>
      <c r="I117" s="134" t="s">
        <v>16</v>
      </c>
      <c r="J117" s="137" t="str">
        <f>IF(J14="","",J14)</f>
        <v>doplnit</v>
      </c>
      <c r="K117" s="135"/>
      <c r="L117" s="31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s="2" customFormat="1" ht="6.9" customHeight="1">
      <c r="A118" s="135"/>
      <c r="B118" s="189"/>
      <c r="C118" s="135"/>
      <c r="D118" s="135"/>
      <c r="E118" s="135"/>
      <c r="F118" s="135"/>
      <c r="G118" s="135"/>
      <c r="H118" s="135"/>
      <c r="I118" s="135"/>
      <c r="J118" s="135"/>
      <c r="K118" s="135"/>
      <c r="L118" s="31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s="2" customFormat="1" ht="15.15" customHeight="1">
      <c r="A119" s="135"/>
      <c r="B119" s="189"/>
      <c r="C119" s="134" t="s">
        <v>17</v>
      </c>
      <c r="D119" s="135"/>
      <c r="E119" s="135"/>
      <c r="F119" s="136" t="str">
        <f>E17</f>
        <v>Palivový kombinát Ústí, státní podnik</v>
      </c>
      <c r="G119" s="135"/>
      <c r="H119" s="135"/>
      <c r="I119" s="134" t="s">
        <v>24</v>
      </c>
      <c r="J119" s="163" t="str">
        <f>E23</f>
        <v>Tomáš Behina</v>
      </c>
      <c r="K119" s="135"/>
      <c r="L119" s="31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2" customFormat="1" ht="15.15" customHeight="1">
      <c r="A120" s="135"/>
      <c r="B120" s="189"/>
      <c r="C120" s="134" t="s">
        <v>23</v>
      </c>
      <c r="D120" s="135"/>
      <c r="E120" s="135"/>
      <c r="F120" s="136" t="str">
        <f>IF(E20="","",E20)</f>
        <v>doplnit</v>
      </c>
      <c r="G120" s="135"/>
      <c r="H120" s="135"/>
      <c r="I120" s="134" t="s">
        <v>29</v>
      </c>
      <c r="J120" s="163" t="str">
        <f>E26</f>
        <v>Tomáš Behina</v>
      </c>
      <c r="K120" s="135"/>
      <c r="L120" s="31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s="2" customFormat="1" ht="10.35" customHeight="1">
      <c r="A121" s="135"/>
      <c r="B121" s="189"/>
      <c r="C121" s="135"/>
      <c r="D121" s="135"/>
      <c r="E121" s="135"/>
      <c r="F121" s="135"/>
      <c r="G121" s="135"/>
      <c r="H121" s="135"/>
      <c r="I121" s="135"/>
      <c r="J121" s="135"/>
      <c r="K121" s="135"/>
      <c r="L121" s="31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s="10" customFormat="1" ht="29.25" customHeight="1">
      <c r="A122" s="195"/>
      <c r="B122" s="196"/>
      <c r="C122" s="171" t="s">
        <v>93</v>
      </c>
      <c r="D122" s="172" t="s">
        <v>54</v>
      </c>
      <c r="E122" s="172" t="s">
        <v>51</v>
      </c>
      <c r="F122" s="172" t="s">
        <v>52</v>
      </c>
      <c r="G122" s="172" t="s">
        <v>94</v>
      </c>
      <c r="H122" s="172" t="s">
        <v>95</v>
      </c>
      <c r="I122" s="172" t="s">
        <v>96</v>
      </c>
      <c r="J122" s="172" t="s">
        <v>85</v>
      </c>
      <c r="K122" s="173" t="s">
        <v>97</v>
      </c>
      <c r="L122" s="88"/>
      <c r="M122" s="50" t="s">
        <v>1</v>
      </c>
      <c r="N122" s="51" t="s">
        <v>35</v>
      </c>
      <c r="O122" s="51" t="s">
        <v>98</v>
      </c>
      <c r="P122" s="51" t="s">
        <v>99</v>
      </c>
      <c r="Q122" s="51" t="s">
        <v>100</v>
      </c>
      <c r="R122" s="51" t="s">
        <v>101</v>
      </c>
      <c r="S122" s="51" t="s">
        <v>102</v>
      </c>
      <c r="T122" s="52" t="s">
        <v>103</v>
      </c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</row>
    <row r="123" spans="1:63" s="2" customFormat="1" ht="22.95" customHeight="1">
      <c r="A123" s="135"/>
      <c r="B123" s="189"/>
      <c r="C123" s="174" t="s">
        <v>104</v>
      </c>
      <c r="D123" s="135"/>
      <c r="E123" s="135"/>
      <c r="F123" s="135"/>
      <c r="G123" s="135"/>
      <c r="H123" s="135"/>
      <c r="I123" s="135"/>
      <c r="J123" s="175">
        <f>J124+J169+J193</f>
        <v>0</v>
      </c>
      <c r="K123" s="135"/>
      <c r="L123" s="24"/>
      <c r="M123" s="53"/>
      <c r="N123" s="44"/>
      <c r="O123" s="54"/>
      <c r="P123" s="89" t="e">
        <f>#REF!+P124+P169+P193</f>
        <v>#REF!</v>
      </c>
      <c r="Q123" s="54"/>
      <c r="R123" s="89" t="e">
        <f>#REF!+R124+R169+R193</f>
        <v>#REF!</v>
      </c>
      <c r="S123" s="54"/>
      <c r="T123" s="90" t="e">
        <f>#REF!+T124+T169+T193</f>
        <v>#REF!</v>
      </c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T123" s="13" t="s">
        <v>68</v>
      </c>
      <c r="AU123" s="13" t="s">
        <v>87</v>
      </c>
      <c r="BK123" s="91" t="e">
        <f>#REF!+BK124+BK169+BK193</f>
        <v>#REF!</v>
      </c>
    </row>
    <row r="124" spans="1:63" s="11" customFormat="1" ht="25.95" customHeight="1">
      <c r="A124" s="176"/>
      <c r="B124" s="197"/>
      <c r="C124" s="176"/>
      <c r="D124" s="177" t="s">
        <v>68</v>
      </c>
      <c r="E124" s="178" t="s">
        <v>133</v>
      </c>
      <c r="F124" s="178" t="s">
        <v>134</v>
      </c>
      <c r="G124" s="176"/>
      <c r="H124" s="176"/>
      <c r="I124" s="176"/>
      <c r="J124" s="179">
        <f>SUM(J125:J168)</f>
        <v>0</v>
      </c>
      <c r="K124" s="176"/>
      <c r="L124" s="92"/>
      <c r="M124" s="94"/>
      <c r="N124" s="95"/>
      <c r="O124" s="95"/>
      <c r="P124" s="96">
        <f>SUM(P125:P168)</f>
        <v>725.5750000000002</v>
      </c>
      <c r="Q124" s="95"/>
      <c r="R124" s="96">
        <f>SUM(R125:R168)</f>
        <v>1.7982</v>
      </c>
      <c r="S124" s="95"/>
      <c r="T124" s="97">
        <f>SUM(T125:T168)</f>
        <v>0</v>
      </c>
      <c r="AR124" s="93" t="s">
        <v>118</v>
      </c>
      <c r="AT124" s="98" t="s">
        <v>68</v>
      </c>
      <c r="AU124" s="98" t="s">
        <v>69</v>
      </c>
      <c r="AY124" s="93" t="s">
        <v>107</v>
      </c>
      <c r="BK124" s="99">
        <f>SUM(BK125:BK168)</f>
        <v>0</v>
      </c>
    </row>
    <row r="125" spans="1:65" s="2" customFormat="1" ht="24" customHeight="1">
      <c r="A125" s="135"/>
      <c r="B125" s="189"/>
      <c r="C125" s="180">
        <v>7</v>
      </c>
      <c r="D125" s="180" t="s">
        <v>108</v>
      </c>
      <c r="E125" s="181" t="s">
        <v>136</v>
      </c>
      <c r="F125" s="182" t="s">
        <v>137</v>
      </c>
      <c r="G125" s="183" t="s">
        <v>111</v>
      </c>
      <c r="H125" s="184">
        <v>3</v>
      </c>
      <c r="I125" s="185"/>
      <c r="J125" s="184">
        <f aca="true" t="shared" si="0" ref="J125:J168">ROUND(I125*H125,2)</f>
        <v>0</v>
      </c>
      <c r="K125" s="182" t="s">
        <v>112</v>
      </c>
      <c r="L125" s="24"/>
      <c r="M125" s="101" t="s">
        <v>1</v>
      </c>
      <c r="N125" s="102" t="s">
        <v>38</v>
      </c>
      <c r="O125" s="103">
        <v>4.536</v>
      </c>
      <c r="P125" s="103">
        <f aca="true" t="shared" si="1" ref="P125:P168">O125*H125</f>
        <v>13.607999999999999</v>
      </c>
      <c r="Q125" s="103">
        <v>0</v>
      </c>
      <c r="R125" s="103">
        <f aca="true" t="shared" si="2" ref="R125:R168">Q125*H125</f>
        <v>0</v>
      </c>
      <c r="S125" s="103">
        <v>0</v>
      </c>
      <c r="T125" s="104">
        <f aca="true" t="shared" si="3" ref="T125:T168">S125*H125</f>
        <v>0</v>
      </c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R125" s="105" t="s">
        <v>138</v>
      </c>
      <c r="AT125" s="105" t="s">
        <v>108</v>
      </c>
      <c r="AU125" s="105" t="s">
        <v>74</v>
      </c>
      <c r="AY125" s="13" t="s">
        <v>107</v>
      </c>
      <c r="BE125" s="106">
        <f aca="true" t="shared" si="4" ref="BE125:BE168">IF(N125="základní",J125,0)</f>
        <v>0</v>
      </c>
      <c r="BF125" s="106">
        <f aca="true" t="shared" si="5" ref="BF125:BF168">IF(N125="snížená",J125,0)</f>
        <v>0</v>
      </c>
      <c r="BG125" s="106">
        <f aca="true" t="shared" si="6" ref="BG125:BG168">IF(N125="zákl. přenesená",J125,0)</f>
        <v>0</v>
      </c>
      <c r="BH125" s="106">
        <f aca="true" t="shared" si="7" ref="BH125:BH168">IF(N125="sníž. přenesená",J125,0)</f>
        <v>0</v>
      </c>
      <c r="BI125" s="106">
        <f aca="true" t="shared" si="8" ref="BI125:BI168">IF(N125="nulová",J125,0)</f>
        <v>0</v>
      </c>
      <c r="BJ125" s="13" t="s">
        <v>113</v>
      </c>
      <c r="BK125" s="106">
        <f aca="true" t="shared" si="9" ref="BK125:BK168">ROUND(I125*H125,2)</f>
        <v>0</v>
      </c>
      <c r="BL125" s="13" t="s">
        <v>138</v>
      </c>
      <c r="BM125" s="105" t="s">
        <v>139</v>
      </c>
    </row>
    <row r="126" spans="1:65" s="2" customFormat="1" ht="16.5" customHeight="1">
      <c r="A126" s="135"/>
      <c r="B126" s="189"/>
      <c r="C126" s="198">
        <v>8</v>
      </c>
      <c r="D126" s="198" t="s">
        <v>140</v>
      </c>
      <c r="E126" s="199" t="s">
        <v>141</v>
      </c>
      <c r="F126" s="200" t="s">
        <v>142</v>
      </c>
      <c r="G126" s="201" t="s">
        <v>143</v>
      </c>
      <c r="H126" s="202">
        <v>2</v>
      </c>
      <c r="I126" s="205"/>
      <c r="J126" s="202">
        <f t="shared" si="0"/>
        <v>0</v>
      </c>
      <c r="K126" s="200" t="s">
        <v>1</v>
      </c>
      <c r="L126" s="107"/>
      <c r="M126" s="108" t="s">
        <v>1</v>
      </c>
      <c r="N126" s="109" t="s">
        <v>38</v>
      </c>
      <c r="O126" s="103">
        <v>0</v>
      </c>
      <c r="P126" s="103">
        <f t="shared" si="1"/>
        <v>0</v>
      </c>
      <c r="Q126" s="103">
        <v>0</v>
      </c>
      <c r="R126" s="103">
        <f t="shared" si="2"/>
        <v>0</v>
      </c>
      <c r="S126" s="103">
        <v>0</v>
      </c>
      <c r="T126" s="104">
        <f t="shared" si="3"/>
        <v>0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R126" s="105" t="s">
        <v>138</v>
      </c>
      <c r="AT126" s="105" t="s">
        <v>140</v>
      </c>
      <c r="AU126" s="105" t="s">
        <v>74</v>
      </c>
      <c r="AY126" s="13" t="s">
        <v>107</v>
      </c>
      <c r="BE126" s="106">
        <f t="shared" si="4"/>
        <v>0</v>
      </c>
      <c r="BF126" s="106">
        <f t="shared" si="5"/>
        <v>0</v>
      </c>
      <c r="BG126" s="106">
        <f t="shared" si="6"/>
        <v>0</v>
      </c>
      <c r="BH126" s="106">
        <f t="shared" si="7"/>
        <v>0</v>
      </c>
      <c r="BI126" s="106">
        <f t="shared" si="8"/>
        <v>0</v>
      </c>
      <c r="BJ126" s="13" t="s">
        <v>113</v>
      </c>
      <c r="BK126" s="106">
        <f t="shared" si="9"/>
        <v>0</v>
      </c>
      <c r="BL126" s="13" t="s">
        <v>138</v>
      </c>
      <c r="BM126" s="105" t="s">
        <v>144</v>
      </c>
    </row>
    <row r="127" spans="1:65" s="2" customFormat="1" ht="16.5" customHeight="1">
      <c r="A127" s="135"/>
      <c r="B127" s="189"/>
      <c r="C127" s="198">
        <v>9</v>
      </c>
      <c r="D127" s="198" t="s">
        <v>140</v>
      </c>
      <c r="E127" s="199" t="s">
        <v>145</v>
      </c>
      <c r="F127" s="200" t="s">
        <v>146</v>
      </c>
      <c r="G127" s="201" t="s">
        <v>143</v>
      </c>
      <c r="H127" s="202">
        <v>1</v>
      </c>
      <c r="I127" s="205"/>
      <c r="J127" s="202">
        <f t="shared" si="0"/>
        <v>0</v>
      </c>
      <c r="K127" s="200" t="s">
        <v>1</v>
      </c>
      <c r="L127" s="107"/>
      <c r="M127" s="108" t="s">
        <v>1</v>
      </c>
      <c r="N127" s="109" t="s">
        <v>38</v>
      </c>
      <c r="O127" s="103">
        <v>0</v>
      </c>
      <c r="P127" s="103">
        <f t="shared" si="1"/>
        <v>0</v>
      </c>
      <c r="Q127" s="103">
        <v>0</v>
      </c>
      <c r="R127" s="103">
        <f t="shared" si="2"/>
        <v>0</v>
      </c>
      <c r="S127" s="103">
        <v>0</v>
      </c>
      <c r="T127" s="104">
        <f t="shared" si="3"/>
        <v>0</v>
      </c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R127" s="105" t="s">
        <v>138</v>
      </c>
      <c r="AT127" s="105" t="s">
        <v>140</v>
      </c>
      <c r="AU127" s="105" t="s">
        <v>74</v>
      </c>
      <c r="AY127" s="13" t="s">
        <v>107</v>
      </c>
      <c r="BE127" s="106">
        <f t="shared" si="4"/>
        <v>0</v>
      </c>
      <c r="BF127" s="106">
        <f t="shared" si="5"/>
        <v>0</v>
      </c>
      <c r="BG127" s="106">
        <f t="shared" si="6"/>
        <v>0</v>
      </c>
      <c r="BH127" s="106">
        <f t="shared" si="7"/>
        <v>0</v>
      </c>
      <c r="BI127" s="106">
        <f t="shared" si="8"/>
        <v>0</v>
      </c>
      <c r="BJ127" s="13" t="s">
        <v>113</v>
      </c>
      <c r="BK127" s="106">
        <f t="shared" si="9"/>
        <v>0</v>
      </c>
      <c r="BL127" s="13" t="s">
        <v>138</v>
      </c>
      <c r="BM127" s="105" t="s">
        <v>147</v>
      </c>
    </row>
    <row r="128" spans="1:65" s="2" customFormat="1" ht="24" customHeight="1">
      <c r="A128" s="135"/>
      <c r="B128" s="189"/>
      <c r="C128" s="180">
        <v>10</v>
      </c>
      <c r="D128" s="180" t="s">
        <v>108</v>
      </c>
      <c r="E128" s="181" t="s">
        <v>148</v>
      </c>
      <c r="F128" s="182" t="s">
        <v>149</v>
      </c>
      <c r="G128" s="183" t="s">
        <v>111</v>
      </c>
      <c r="H128" s="184">
        <v>7</v>
      </c>
      <c r="I128" s="185"/>
      <c r="J128" s="184">
        <f t="shared" si="0"/>
        <v>0</v>
      </c>
      <c r="K128" s="182" t="s">
        <v>112</v>
      </c>
      <c r="L128" s="24"/>
      <c r="M128" s="101" t="s">
        <v>1</v>
      </c>
      <c r="N128" s="102" t="s">
        <v>38</v>
      </c>
      <c r="O128" s="103">
        <v>0.718</v>
      </c>
      <c r="P128" s="103">
        <f t="shared" si="1"/>
        <v>5.026</v>
      </c>
      <c r="Q128" s="103">
        <v>0</v>
      </c>
      <c r="R128" s="103">
        <f t="shared" si="2"/>
        <v>0</v>
      </c>
      <c r="S128" s="103">
        <v>0</v>
      </c>
      <c r="T128" s="104">
        <f t="shared" si="3"/>
        <v>0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R128" s="105" t="s">
        <v>138</v>
      </c>
      <c r="AT128" s="105" t="s">
        <v>108</v>
      </c>
      <c r="AU128" s="105" t="s">
        <v>74</v>
      </c>
      <c r="AY128" s="13" t="s">
        <v>107</v>
      </c>
      <c r="BE128" s="106">
        <f t="shared" si="4"/>
        <v>0</v>
      </c>
      <c r="BF128" s="106">
        <f t="shared" si="5"/>
        <v>0</v>
      </c>
      <c r="BG128" s="106">
        <f t="shared" si="6"/>
        <v>0</v>
      </c>
      <c r="BH128" s="106">
        <f t="shared" si="7"/>
        <v>0</v>
      </c>
      <c r="BI128" s="106">
        <f t="shared" si="8"/>
        <v>0</v>
      </c>
      <c r="BJ128" s="13" t="s">
        <v>113</v>
      </c>
      <c r="BK128" s="106">
        <f t="shared" si="9"/>
        <v>0</v>
      </c>
      <c r="BL128" s="13" t="s">
        <v>138</v>
      </c>
      <c r="BM128" s="105" t="s">
        <v>150</v>
      </c>
    </row>
    <row r="129" spans="1:65" s="2" customFormat="1" ht="24" customHeight="1">
      <c r="A129" s="135"/>
      <c r="B129" s="189"/>
      <c r="C129" s="180">
        <v>11</v>
      </c>
      <c r="D129" s="180" t="s">
        <v>108</v>
      </c>
      <c r="E129" s="181" t="s">
        <v>151</v>
      </c>
      <c r="F129" s="182" t="s">
        <v>152</v>
      </c>
      <c r="G129" s="183" t="s">
        <v>111</v>
      </c>
      <c r="H129" s="203">
        <v>29</v>
      </c>
      <c r="I129" s="185"/>
      <c r="J129" s="184">
        <f t="shared" si="0"/>
        <v>0</v>
      </c>
      <c r="K129" s="182" t="s">
        <v>112</v>
      </c>
      <c r="L129" s="24"/>
      <c r="M129" s="101" t="s">
        <v>1</v>
      </c>
      <c r="N129" s="102" t="s">
        <v>38</v>
      </c>
      <c r="O129" s="103">
        <v>0.918</v>
      </c>
      <c r="P129" s="103">
        <f t="shared" si="1"/>
        <v>26.622</v>
      </c>
      <c r="Q129" s="103">
        <v>0</v>
      </c>
      <c r="R129" s="103">
        <f t="shared" si="2"/>
        <v>0</v>
      </c>
      <c r="S129" s="103">
        <v>0</v>
      </c>
      <c r="T129" s="104">
        <f t="shared" si="3"/>
        <v>0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R129" s="105" t="s">
        <v>138</v>
      </c>
      <c r="AT129" s="105" t="s">
        <v>108</v>
      </c>
      <c r="AU129" s="105" t="s">
        <v>74</v>
      </c>
      <c r="AY129" s="13" t="s">
        <v>107</v>
      </c>
      <c r="BE129" s="106">
        <f t="shared" si="4"/>
        <v>0</v>
      </c>
      <c r="BF129" s="106">
        <f t="shared" si="5"/>
        <v>0</v>
      </c>
      <c r="BG129" s="106">
        <f t="shared" si="6"/>
        <v>0</v>
      </c>
      <c r="BH129" s="106">
        <f t="shared" si="7"/>
        <v>0</v>
      </c>
      <c r="BI129" s="106">
        <f t="shared" si="8"/>
        <v>0</v>
      </c>
      <c r="BJ129" s="13" t="s">
        <v>113</v>
      </c>
      <c r="BK129" s="106">
        <f t="shared" si="9"/>
        <v>0</v>
      </c>
      <c r="BL129" s="13" t="s">
        <v>138</v>
      </c>
      <c r="BM129" s="105" t="s">
        <v>153</v>
      </c>
    </row>
    <row r="130" spans="1:65" s="2" customFormat="1" ht="72" customHeight="1">
      <c r="A130" s="135"/>
      <c r="B130" s="189"/>
      <c r="C130" s="198">
        <v>12</v>
      </c>
      <c r="D130" s="198" t="s">
        <v>140</v>
      </c>
      <c r="E130" s="199" t="s">
        <v>154</v>
      </c>
      <c r="F130" s="200" t="s">
        <v>155</v>
      </c>
      <c r="G130" s="201" t="s">
        <v>143</v>
      </c>
      <c r="H130" s="204">
        <v>16</v>
      </c>
      <c r="I130" s="205"/>
      <c r="J130" s="202">
        <f t="shared" si="0"/>
        <v>0</v>
      </c>
      <c r="K130" s="200" t="s">
        <v>1</v>
      </c>
      <c r="L130" s="107"/>
      <c r="M130" s="108" t="s">
        <v>1</v>
      </c>
      <c r="N130" s="109" t="s">
        <v>38</v>
      </c>
      <c r="O130" s="103">
        <v>0</v>
      </c>
      <c r="P130" s="103">
        <f t="shared" si="1"/>
        <v>0</v>
      </c>
      <c r="Q130" s="103">
        <v>0</v>
      </c>
      <c r="R130" s="103">
        <f t="shared" si="2"/>
        <v>0</v>
      </c>
      <c r="S130" s="103">
        <v>0</v>
      </c>
      <c r="T130" s="104">
        <f t="shared" si="3"/>
        <v>0</v>
      </c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R130" s="105" t="s">
        <v>138</v>
      </c>
      <c r="AT130" s="105" t="s">
        <v>140</v>
      </c>
      <c r="AU130" s="105" t="s">
        <v>74</v>
      </c>
      <c r="AY130" s="13" t="s">
        <v>107</v>
      </c>
      <c r="BE130" s="106">
        <f t="shared" si="4"/>
        <v>0</v>
      </c>
      <c r="BF130" s="106">
        <f t="shared" si="5"/>
        <v>0</v>
      </c>
      <c r="BG130" s="106">
        <f t="shared" si="6"/>
        <v>0</v>
      </c>
      <c r="BH130" s="106">
        <f t="shared" si="7"/>
        <v>0</v>
      </c>
      <c r="BI130" s="106">
        <f t="shared" si="8"/>
        <v>0</v>
      </c>
      <c r="BJ130" s="13" t="s">
        <v>113</v>
      </c>
      <c r="BK130" s="106">
        <f t="shared" si="9"/>
        <v>0</v>
      </c>
      <c r="BL130" s="13" t="s">
        <v>138</v>
      </c>
      <c r="BM130" s="105" t="s">
        <v>156</v>
      </c>
    </row>
    <row r="131" spans="1:65" s="2" customFormat="1" ht="72" customHeight="1">
      <c r="A131" s="135"/>
      <c r="B131" s="189"/>
      <c r="C131" s="198">
        <v>13</v>
      </c>
      <c r="D131" s="198" t="s">
        <v>140</v>
      </c>
      <c r="E131" s="199" t="s">
        <v>157</v>
      </c>
      <c r="F131" s="200" t="s">
        <v>158</v>
      </c>
      <c r="G131" s="201" t="s">
        <v>143</v>
      </c>
      <c r="H131" s="204">
        <v>13</v>
      </c>
      <c r="I131" s="205"/>
      <c r="J131" s="202">
        <f t="shared" si="0"/>
        <v>0</v>
      </c>
      <c r="K131" s="200" t="s">
        <v>1</v>
      </c>
      <c r="L131" s="107"/>
      <c r="M131" s="108" t="s">
        <v>1</v>
      </c>
      <c r="N131" s="109" t="s">
        <v>38</v>
      </c>
      <c r="O131" s="103">
        <v>0</v>
      </c>
      <c r="P131" s="103">
        <f t="shared" si="1"/>
        <v>0</v>
      </c>
      <c r="Q131" s="103">
        <v>0</v>
      </c>
      <c r="R131" s="103">
        <f t="shared" si="2"/>
        <v>0</v>
      </c>
      <c r="S131" s="103">
        <v>0</v>
      </c>
      <c r="T131" s="104">
        <f t="shared" si="3"/>
        <v>0</v>
      </c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R131" s="105" t="s">
        <v>138</v>
      </c>
      <c r="AT131" s="105" t="s">
        <v>140</v>
      </c>
      <c r="AU131" s="105" t="s">
        <v>74</v>
      </c>
      <c r="AY131" s="13" t="s">
        <v>107</v>
      </c>
      <c r="BE131" s="106">
        <f t="shared" si="4"/>
        <v>0</v>
      </c>
      <c r="BF131" s="106">
        <f t="shared" si="5"/>
        <v>0</v>
      </c>
      <c r="BG131" s="106">
        <f t="shared" si="6"/>
        <v>0</v>
      </c>
      <c r="BH131" s="106">
        <f t="shared" si="7"/>
        <v>0</v>
      </c>
      <c r="BI131" s="106">
        <f t="shared" si="8"/>
        <v>0</v>
      </c>
      <c r="BJ131" s="13" t="s">
        <v>113</v>
      </c>
      <c r="BK131" s="106">
        <f t="shared" si="9"/>
        <v>0</v>
      </c>
      <c r="BL131" s="13" t="s">
        <v>138</v>
      </c>
      <c r="BM131" s="105" t="s">
        <v>159</v>
      </c>
    </row>
    <row r="132" spans="1:65" s="2" customFormat="1" ht="72" customHeight="1">
      <c r="A132" s="135"/>
      <c r="B132" s="189"/>
      <c r="C132" s="198">
        <v>14</v>
      </c>
      <c r="D132" s="198" t="s">
        <v>140</v>
      </c>
      <c r="E132" s="199" t="s">
        <v>160</v>
      </c>
      <c r="F132" s="200" t="s">
        <v>161</v>
      </c>
      <c r="G132" s="201" t="s">
        <v>143</v>
      </c>
      <c r="H132" s="204">
        <v>5</v>
      </c>
      <c r="I132" s="205"/>
      <c r="J132" s="202">
        <f t="shared" si="0"/>
        <v>0</v>
      </c>
      <c r="K132" s="200" t="s">
        <v>1</v>
      </c>
      <c r="L132" s="107"/>
      <c r="M132" s="108" t="s">
        <v>1</v>
      </c>
      <c r="N132" s="109" t="s">
        <v>38</v>
      </c>
      <c r="O132" s="103">
        <v>0</v>
      </c>
      <c r="P132" s="103">
        <f t="shared" si="1"/>
        <v>0</v>
      </c>
      <c r="Q132" s="103">
        <v>0</v>
      </c>
      <c r="R132" s="103">
        <f t="shared" si="2"/>
        <v>0</v>
      </c>
      <c r="S132" s="103">
        <v>0</v>
      </c>
      <c r="T132" s="104">
        <f t="shared" si="3"/>
        <v>0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R132" s="105" t="s">
        <v>138</v>
      </c>
      <c r="AT132" s="105" t="s">
        <v>140</v>
      </c>
      <c r="AU132" s="105" t="s">
        <v>74</v>
      </c>
      <c r="AY132" s="13" t="s">
        <v>107</v>
      </c>
      <c r="BE132" s="106">
        <f t="shared" si="4"/>
        <v>0</v>
      </c>
      <c r="BF132" s="106">
        <f t="shared" si="5"/>
        <v>0</v>
      </c>
      <c r="BG132" s="106">
        <f t="shared" si="6"/>
        <v>0</v>
      </c>
      <c r="BH132" s="106">
        <f t="shared" si="7"/>
        <v>0</v>
      </c>
      <c r="BI132" s="106">
        <f t="shared" si="8"/>
        <v>0</v>
      </c>
      <c r="BJ132" s="13" t="s">
        <v>113</v>
      </c>
      <c r="BK132" s="106">
        <f t="shared" si="9"/>
        <v>0</v>
      </c>
      <c r="BL132" s="13" t="s">
        <v>138</v>
      </c>
      <c r="BM132" s="105" t="s">
        <v>162</v>
      </c>
    </row>
    <row r="133" spans="1:65" s="2" customFormat="1" ht="60" customHeight="1">
      <c r="A133" s="135"/>
      <c r="B133" s="189"/>
      <c r="C133" s="198">
        <v>15</v>
      </c>
      <c r="D133" s="198" t="s">
        <v>140</v>
      </c>
      <c r="E133" s="199" t="s">
        <v>163</v>
      </c>
      <c r="F133" s="200" t="s">
        <v>164</v>
      </c>
      <c r="G133" s="201" t="s">
        <v>143</v>
      </c>
      <c r="H133" s="202">
        <v>2</v>
      </c>
      <c r="I133" s="205"/>
      <c r="J133" s="202">
        <f t="shared" si="0"/>
        <v>0</v>
      </c>
      <c r="K133" s="200" t="s">
        <v>1</v>
      </c>
      <c r="L133" s="107"/>
      <c r="M133" s="108" t="s">
        <v>1</v>
      </c>
      <c r="N133" s="109" t="s">
        <v>38</v>
      </c>
      <c r="O133" s="103">
        <v>0</v>
      </c>
      <c r="P133" s="103">
        <f t="shared" si="1"/>
        <v>0</v>
      </c>
      <c r="Q133" s="103">
        <v>0</v>
      </c>
      <c r="R133" s="103">
        <f t="shared" si="2"/>
        <v>0</v>
      </c>
      <c r="S133" s="103">
        <v>0</v>
      </c>
      <c r="T133" s="104">
        <f t="shared" si="3"/>
        <v>0</v>
      </c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R133" s="105" t="s">
        <v>138</v>
      </c>
      <c r="AT133" s="105" t="s">
        <v>140</v>
      </c>
      <c r="AU133" s="105" t="s">
        <v>74</v>
      </c>
      <c r="AY133" s="13" t="s">
        <v>107</v>
      </c>
      <c r="BE133" s="106">
        <f t="shared" si="4"/>
        <v>0</v>
      </c>
      <c r="BF133" s="106">
        <f t="shared" si="5"/>
        <v>0</v>
      </c>
      <c r="BG133" s="106">
        <f t="shared" si="6"/>
        <v>0</v>
      </c>
      <c r="BH133" s="106">
        <f t="shared" si="7"/>
        <v>0</v>
      </c>
      <c r="BI133" s="106">
        <f t="shared" si="8"/>
        <v>0</v>
      </c>
      <c r="BJ133" s="13" t="s">
        <v>113</v>
      </c>
      <c r="BK133" s="106">
        <f t="shared" si="9"/>
        <v>0</v>
      </c>
      <c r="BL133" s="13" t="s">
        <v>138</v>
      </c>
      <c r="BM133" s="105" t="s">
        <v>165</v>
      </c>
    </row>
    <row r="134" spans="1:65" s="2" customFormat="1" ht="24" customHeight="1">
      <c r="A134" s="135"/>
      <c r="B134" s="189"/>
      <c r="C134" s="180">
        <v>16</v>
      </c>
      <c r="D134" s="180" t="s">
        <v>108</v>
      </c>
      <c r="E134" s="181" t="s">
        <v>166</v>
      </c>
      <c r="F134" s="182" t="s">
        <v>167</v>
      </c>
      <c r="G134" s="183" t="s">
        <v>111</v>
      </c>
      <c r="H134" s="184">
        <v>16</v>
      </c>
      <c r="I134" s="185"/>
      <c r="J134" s="184">
        <f t="shared" si="0"/>
        <v>0</v>
      </c>
      <c r="K134" s="182" t="s">
        <v>112</v>
      </c>
      <c r="L134" s="24"/>
      <c r="M134" s="101" t="s">
        <v>1</v>
      </c>
      <c r="N134" s="102" t="s">
        <v>38</v>
      </c>
      <c r="O134" s="103">
        <v>3.813</v>
      </c>
      <c r="P134" s="103">
        <f t="shared" si="1"/>
        <v>61.008</v>
      </c>
      <c r="Q134" s="103">
        <v>0</v>
      </c>
      <c r="R134" s="103">
        <f t="shared" si="2"/>
        <v>0</v>
      </c>
      <c r="S134" s="103">
        <v>0</v>
      </c>
      <c r="T134" s="104">
        <f t="shared" si="3"/>
        <v>0</v>
      </c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R134" s="105" t="s">
        <v>138</v>
      </c>
      <c r="AT134" s="105" t="s">
        <v>108</v>
      </c>
      <c r="AU134" s="105" t="s">
        <v>74</v>
      </c>
      <c r="AY134" s="13" t="s">
        <v>107</v>
      </c>
      <c r="BE134" s="106">
        <f t="shared" si="4"/>
        <v>0</v>
      </c>
      <c r="BF134" s="106">
        <f t="shared" si="5"/>
        <v>0</v>
      </c>
      <c r="BG134" s="106">
        <f t="shared" si="6"/>
        <v>0</v>
      </c>
      <c r="BH134" s="106">
        <f t="shared" si="7"/>
        <v>0</v>
      </c>
      <c r="BI134" s="106">
        <f t="shared" si="8"/>
        <v>0</v>
      </c>
      <c r="BJ134" s="13" t="s">
        <v>113</v>
      </c>
      <c r="BK134" s="106">
        <f t="shared" si="9"/>
        <v>0</v>
      </c>
      <c r="BL134" s="13" t="s">
        <v>138</v>
      </c>
      <c r="BM134" s="105" t="s">
        <v>168</v>
      </c>
    </row>
    <row r="135" spans="1:65" s="2" customFormat="1" ht="16.5" customHeight="1">
      <c r="A135" s="135"/>
      <c r="B135" s="189"/>
      <c r="C135" s="198">
        <v>17</v>
      </c>
      <c r="D135" s="198" t="s">
        <v>140</v>
      </c>
      <c r="E135" s="199" t="s">
        <v>169</v>
      </c>
      <c r="F135" s="200" t="s">
        <v>170</v>
      </c>
      <c r="G135" s="201" t="s">
        <v>111</v>
      </c>
      <c r="H135" s="202">
        <v>4</v>
      </c>
      <c r="I135" s="205"/>
      <c r="J135" s="202">
        <f t="shared" si="0"/>
        <v>0</v>
      </c>
      <c r="K135" s="200" t="s">
        <v>112</v>
      </c>
      <c r="L135" s="107"/>
      <c r="M135" s="108" t="s">
        <v>1</v>
      </c>
      <c r="N135" s="109" t="s">
        <v>38</v>
      </c>
      <c r="O135" s="103">
        <v>0</v>
      </c>
      <c r="P135" s="103">
        <f t="shared" si="1"/>
        <v>0</v>
      </c>
      <c r="Q135" s="103">
        <v>0.062</v>
      </c>
      <c r="R135" s="103">
        <f t="shared" si="2"/>
        <v>0.248</v>
      </c>
      <c r="S135" s="103">
        <v>0</v>
      </c>
      <c r="T135" s="104">
        <f t="shared" si="3"/>
        <v>0</v>
      </c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R135" s="105" t="s">
        <v>138</v>
      </c>
      <c r="AT135" s="105" t="s">
        <v>140</v>
      </c>
      <c r="AU135" s="105" t="s">
        <v>74</v>
      </c>
      <c r="AY135" s="13" t="s">
        <v>107</v>
      </c>
      <c r="BE135" s="106">
        <f t="shared" si="4"/>
        <v>0</v>
      </c>
      <c r="BF135" s="106">
        <f t="shared" si="5"/>
        <v>0</v>
      </c>
      <c r="BG135" s="106">
        <f t="shared" si="6"/>
        <v>0</v>
      </c>
      <c r="BH135" s="106">
        <f t="shared" si="7"/>
        <v>0</v>
      </c>
      <c r="BI135" s="106">
        <f t="shared" si="8"/>
        <v>0</v>
      </c>
      <c r="BJ135" s="13" t="s">
        <v>113</v>
      </c>
      <c r="BK135" s="106">
        <f t="shared" si="9"/>
        <v>0</v>
      </c>
      <c r="BL135" s="13" t="s">
        <v>138</v>
      </c>
      <c r="BM135" s="105" t="s">
        <v>171</v>
      </c>
    </row>
    <row r="136" spans="1:65" s="2" customFormat="1" ht="16.5" customHeight="1">
      <c r="A136" s="135"/>
      <c r="B136" s="189"/>
      <c r="C136" s="198">
        <v>18</v>
      </c>
      <c r="D136" s="198" t="s">
        <v>140</v>
      </c>
      <c r="E136" s="199" t="s">
        <v>172</v>
      </c>
      <c r="F136" s="200" t="s">
        <v>173</v>
      </c>
      <c r="G136" s="201" t="s">
        <v>111</v>
      </c>
      <c r="H136" s="202">
        <v>12</v>
      </c>
      <c r="I136" s="205"/>
      <c r="J136" s="202">
        <f t="shared" si="0"/>
        <v>0</v>
      </c>
      <c r="K136" s="200" t="s">
        <v>112</v>
      </c>
      <c r="L136" s="107"/>
      <c r="M136" s="108" t="s">
        <v>1</v>
      </c>
      <c r="N136" s="109" t="s">
        <v>38</v>
      </c>
      <c r="O136" s="103">
        <v>0</v>
      </c>
      <c r="P136" s="103">
        <f t="shared" si="1"/>
        <v>0</v>
      </c>
      <c r="Q136" s="103">
        <v>0.092</v>
      </c>
      <c r="R136" s="103">
        <f t="shared" si="2"/>
        <v>1.104</v>
      </c>
      <c r="S136" s="103">
        <v>0</v>
      </c>
      <c r="T136" s="104">
        <f t="shared" si="3"/>
        <v>0</v>
      </c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R136" s="105" t="s">
        <v>138</v>
      </c>
      <c r="AT136" s="105" t="s">
        <v>140</v>
      </c>
      <c r="AU136" s="105" t="s">
        <v>74</v>
      </c>
      <c r="AY136" s="13" t="s">
        <v>107</v>
      </c>
      <c r="BE136" s="106">
        <f t="shared" si="4"/>
        <v>0</v>
      </c>
      <c r="BF136" s="106">
        <f t="shared" si="5"/>
        <v>0</v>
      </c>
      <c r="BG136" s="106">
        <f t="shared" si="6"/>
        <v>0</v>
      </c>
      <c r="BH136" s="106">
        <f t="shared" si="7"/>
        <v>0</v>
      </c>
      <c r="BI136" s="106">
        <f t="shared" si="8"/>
        <v>0</v>
      </c>
      <c r="BJ136" s="13" t="s">
        <v>113</v>
      </c>
      <c r="BK136" s="106">
        <f t="shared" si="9"/>
        <v>0</v>
      </c>
      <c r="BL136" s="13" t="s">
        <v>138</v>
      </c>
      <c r="BM136" s="105" t="s">
        <v>174</v>
      </c>
    </row>
    <row r="137" spans="1:65" s="2" customFormat="1" ht="16.5" customHeight="1">
      <c r="A137" s="135"/>
      <c r="B137" s="189"/>
      <c r="C137" s="180">
        <v>19</v>
      </c>
      <c r="D137" s="180" t="s">
        <v>108</v>
      </c>
      <c r="E137" s="181" t="s">
        <v>175</v>
      </c>
      <c r="F137" s="182" t="s">
        <v>176</v>
      </c>
      <c r="G137" s="183" t="s">
        <v>111</v>
      </c>
      <c r="H137" s="184">
        <v>23</v>
      </c>
      <c r="I137" s="185"/>
      <c r="J137" s="184">
        <f t="shared" si="0"/>
        <v>0</v>
      </c>
      <c r="K137" s="182" t="s">
        <v>112</v>
      </c>
      <c r="L137" s="24"/>
      <c r="M137" s="101" t="s">
        <v>1</v>
      </c>
      <c r="N137" s="102" t="s">
        <v>38</v>
      </c>
      <c r="O137" s="103">
        <v>1.367</v>
      </c>
      <c r="P137" s="103">
        <f t="shared" si="1"/>
        <v>31.441</v>
      </c>
      <c r="Q137" s="103">
        <v>0</v>
      </c>
      <c r="R137" s="103">
        <f t="shared" si="2"/>
        <v>0</v>
      </c>
      <c r="S137" s="103">
        <v>0</v>
      </c>
      <c r="T137" s="104">
        <f t="shared" si="3"/>
        <v>0</v>
      </c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R137" s="105" t="s">
        <v>138</v>
      </c>
      <c r="AT137" s="105" t="s">
        <v>108</v>
      </c>
      <c r="AU137" s="105" t="s">
        <v>74</v>
      </c>
      <c r="AY137" s="13" t="s">
        <v>107</v>
      </c>
      <c r="BE137" s="106">
        <f t="shared" si="4"/>
        <v>0</v>
      </c>
      <c r="BF137" s="106">
        <f t="shared" si="5"/>
        <v>0</v>
      </c>
      <c r="BG137" s="106">
        <f t="shared" si="6"/>
        <v>0</v>
      </c>
      <c r="BH137" s="106">
        <f t="shared" si="7"/>
        <v>0</v>
      </c>
      <c r="BI137" s="106">
        <f t="shared" si="8"/>
        <v>0</v>
      </c>
      <c r="BJ137" s="13" t="s">
        <v>113</v>
      </c>
      <c r="BK137" s="106">
        <f t="shared" si="9"/>
        <v>0</v>
      </c>
      <c r="BL137" s="13" t="s">
        <v>138</v>
      </c>
      <c r="BM137" s="105" t="s">
        <v>177</v>
      </c>
    </row>
    <row r="138" spans="1:65" s="2" customFormat="1" ht="16.5" customHeight="1">
      <c r="A138" s="135"/>
      <c r="B138" s="189"/>
      <c r="C138" s="198">
        <v>20</v>
      </c>
      <c r="D138" s="198" t="s">
        <v>140</v>
      </c>
      <c r="E138" s="199" t="s">
        <v>178</v>
      </c>
      <c r="F138" s="200" t="s">
        <v>179</v>
      </c>
      <c r="G138" s="201" t="s">
        <v>143</v>
      </c>
      <c r="H138" s="202">
        <v>23</v>
      </c>
      <c r="I138" s="205"/>
      <c r="J138" s="202">
        <f t="shared" si="0"/>
        <v>0</v>
      </c>
      <c r="K138" s="200" t="s">
        <v>1</v>
      </c>
      <c r="L138" s="107"/>
      <c r="M138" s="108" t="s">
        <v>1</v>
      </c>
      <c r="N138" s="109" t="s">
        <v>38</v>
      </c>
      <c r="O138" s="103">
        <v>0</v>
      </c>
      <c r="P138" s="103">
        <f t="shared" si="1"/>
        <v>0</v>
      </c>
      <c r="Q138" s="103">
        <v>0</v>
      </c>
      <c r="R138" s="103">
        <f t="shared" si="2"/>
        <v>0</v>
      </c>
      <c r="S138" s="103">
        <v>0</v>
      </c>
      <c r="T138" s="104">
        <f t="shared" si="3"/>
        <v>0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R138" s="105" t="s">
        <v>138</v>
      </c>
      <c r="AT138" s="105" t="s">
        <v>140</v>
      </c>
      <c r="AU138" s="105" t="s">
        <v>74</v>
      </c>
      <c r="AY138" s="13" t="s">
        <v>107</v>
      </c>
      <c r="BE138" s="106">
        <f t="shared" si="4"/>
        <v>0</v>
      </c>
      <c r="BF138" s="106">
        <f t="shared" si="5"/>
        <v>0</v>
      </c>
      <c r="BG138" s="106">
        <f t="shared" si="6"/>
        <v>0</v>
      </c>
      <c r="BH138" s="106">
        <f t="shared" si="7"/>
        <v>0</v>
      </c>
      <c r="BI138" s="106">
        <f t="shared" si="8"/>
        <v>0</v>
      </c>
      <c r="BJ138" s="13" t="s">
        <v>113</v>
      </c>
      <c r="BK138" s="106">
        <f t="shared" si="9"/>
        <v>0</v>
      </c>
      <c r="BL138" s="13" t="s">
        <v>138</v>
      </c>
      <c r="BM138" s="105" t="s">
        <v>180</v>
      </c>
    </row>
    <row r="139" spans="1:65" s="2" customFormat="1" ht="24" customHeight="1">
      <c r="A139" s="135"/>
      <c r="B139" s="189"/>
      <c r="C139" s="180">
        <v>21</v>
      </c>
      <c r="D139" s="180" t="s">
        <v>108</v>
      </c>
      <c r="E139" s="181" t="s">
        <v>181</v>
      </c>
      <c r="F139" s="182" t="s">
        <v>182</v>
      </c>
      <c r="G139" s="183" t="s">
        <v>183</v>
      </c>
      <c r="H139" s="184">
        <v>334</v>
      </c>
      <c r="I139" s="185"/>
      <c r="J139" s="184">
        <f t="shared" si="0"/>
        <v>0</v>
      </c>
      <c r="K139" s="182" t="s">
        <v>112</v>
      </c>
      <c r="L139" s="24"/>
      <c r="M139" s="101" t="s">
        <v>1</v>
      </c>
      <c r="N139" s="102" t="s">
        <v>38</v>
      </c>
      <c r="O139" s="103">
        <v>0.046</v>
      </c>
      <c r="P139" s="103">
        <f t="shared" si="1"/>
        <v>15.363999999999999</v>
      </c>
      <c r="Q139" s="103">
        <v>0</v>
      </c>
      <c r="R139" s="103">
        <f t="shared" si="2"/>
        <v>0</v>
      </c>
      <c r="S139" s="103">
        <v>0</v>
      </c>
      <c r="T139" s="104">
        <f t="shared" si="3"/>
        <v>0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R139" s="105" t="s">
        <v>138</v>
      </c>
      <c r="AT139" s="105" t="s">
        <v>108</v>
      </c>
      <c r="AU139" s="105" t="s">
        <v>74</v>
      </c>
      <c r="AY139" s="13" t="s">
        <v>107</v>
      </c>
      <c r="BE139" s="106">
        <f t="shared" si="4"/>
        <v>0</v>
      </c>
      <c r="BF139" s="106">
        <f t="shared" si="5"/>
        <v>0</v>
      </c>
      <c r="BG139" s="106">
        <f t="shared" si="6"/>
        <v>0</v>
      </c>
      <c r="BH139" s="106">
        <f t="shared" si="7"/>
        <v>0</v>
      </c>
      <c r="BI139" s="106">
        <f t="shared" si="8"/>
        <v>0</v>
      </c>
      <c r="BJ139" s="13" t="s">
        <v>113</v>
      </c>
      <c r="BK139" s="106">
        <f t="shared" si="9"/>
        <v>0</v>
      </c>
      <c r="BL139" s="13" t="s">
        <v>138</v>
      </c>
      <c r="BM139" s="105" t="s">
        <v>184</v>
      </c>
    </row>
    <row r="140" spans="1:65" s="2" customFormat="1" ht="16.5" customHeight="1">
      <c r="A140" s="135"/>
      <c r="B140" s="189"/>
      <c r="C140" s="198">
        <v>22</v>
      </c>
      <c r="D140" s="198" t="s">
        <v>140</v>
      </c>
      <c r="E140" s="199" t="s">
        <v>185</v>
      </c>
      <c r="F140" s="200" t="s">
        <v>186</v>
      </c>
      <c r="G140" s="201" t="s">
        <v>183</v>
      </c>
      <c r="H140" s="202">
        <v>334</v>
      </c>
      <c r="I140" s="205"/>
      <c r="J140" s="202">
        <f t="shared" si="0"/>
        <v>0</v>
      </c>
      <c r="K140" s="200" t="s">
        <v>1</v>
      </c>
      <c r="L140" s="107"/>
      <c r="M140" s="108" t="s">
        <v>1</v>
      </c>
      <c r="N140" s="109" t="s">
        <v>38</v>
      </c>
      <c r="O140" s="103">
        <v>0</v>
      </c>
      <c r="P140" s="103">
        <f t="shared" si="1"/>
        <v>0</v>
      </c>
      <c r="Q140" s="103">
        <v>0</v>
      </c>
      <c r="R140" s="103">
        <f t="shared" si="2"/>
        <v>0</v>
      </c>
      <c r="S140" s="103">
        <v>0</v>
      </c>
      <c r="T140" s="104">
        <f t="shared" si="3"/>
        <v>0</v>
      </c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R140" s="105" t="s">
        <v>138</v>
      </c>
      <c r="AT140" s="105" t="s">
        <v>140</v>
      </c>
      <c r="AU140" s="105" t="s">
        <v>74</v>
      </c>
      <c r="AY140" s="13" t="s">
        <v>107</v>
      </c>
      <c r="BE140" s="106">
        <f t="shared" si="4"/>
        <v>0</v>
      </c>
      <c r="BF140" s="106">
        <f t="shared" si="5"/>
        <v>0</v>
      </c>
      <c r="BG140" s="106">
        <f t="shared" si="6"/>
        <v>0</v>
      </c>
      <c r="BH140" s="106">
        <f t="shared" si="7"/>
        <v>0</v>
      </c>
      <c r="BI140" s="106">
        <f t="shared" si="8"/>
        <v>0</v>
      </c>
      <c r="BJ140" s="13" t="s">
        <v>113</v>
      </c>
      <c r="BK140" s="106">
        <f t="shared" si="9"/>
        <v>0</v>
      </c>
      <c r="BL140" s="13" t="s">
        <v>138</v>
      </c>
      <c r="BM140" s="105" t="s">
        <v>187</v>
      </c>
    </row>
    <row r="141" spans="1:65" s="2" customFormat="1" ht="16.5" customHeight="1">
      <c r="A141" s="135"/>
      <c r="B141" s="189"/>
      <c r="C141" s="180">
        <v>23</v>
      </c>
      <c r="D141" s="180" t="s">
        <v>108</v>
      </c>
      <c r="E141" s="181" t="s">
        <v>188</v>
      </c>
      <c r="F141" s="182" t="s">
        <v>189</v>
      </c>
      <c r="G141" s="183" t="s">
        <v>111</v>
      </c>
      <c r="H141" s="184">
        <v>46</v>
      </c>
      <c r="I141" s="185"/>
      <c r="J141" s="184">
        <f t="shared" si="0"/>
        <v>0</v>
      </c>
      <c r="K141" s="182" t="s">
        <v>112</v>
      </c>
      <c r="L141" s="24"/>
      <c r="M141" s="101" t="s">
        <v>1</v>
      </c>
      <c r="N141" s="102" t="s">
        <v>38</v>
      </c>
      <c r="O141" s="103">
        <v>0.352</v>
      </c>
      <c r="P141" s="103">
        <f t="shared" si="1"/>
        <v>16.192</v>
      </c>
      <c r="Q141" s="103">
        <v>0</v>
      </c>
      <c r="R141" s="103">
        <f t="shared" si="2"/>
        <v>0</v>
      </c>
      <c r="S141" s="103">
        <v>0</v>
      </c>
      <c r="T141" s="104">
        <f t="shared" si="3"/>
        <v>0</v>
      </c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R141" s="105" t="s">
        <v>138</v>
      </c>
      <c r="AT141" s="105" t="s">
        <v>108</v>
      </c>
      <c r="AU141" s="105" t="s">
        <v>74</v>
      </c>
      <c r="AY141" s="13" t="s">
        <v>107</v>
      </c>
      <c r="BE141" s="106">
        <f t="shared" si="4"/>
        <v>0</v>
      </c>
      <c r="BF141" s="106">
        <f t="shared" si="5"/>
        <v>0</v>
      </c>
      <c r="BG141" s="106">
        <f t="shared" si="6"/>
        <v>0</v>
      </c>
      <c r="BH141" s="106">
        <f t="shared" si="7"/>
        <v>0</v>
      </c>
      <c r="BI141" s="106">
        <f t="shared" si="8"/>
        <v>0</v>
      </c>
      <c r="BJ141" s="13" t="s">
        <v>113</v>
      </c>
      <c r="BK141" s="106">
        <f t="shared" si="9"/>
        <v>0</v>
      </c>
      <c r="BL141" s="13" t="s">
        <v>138</v>
      </c>
      <c r="BM141" s="105" t="s">
        <v>190</v>
      </c>
    </row>
    <row r="142" spans="1:65" s="2" customFormat="1" ht="16.5" customHeight="1">
      <c r="A142" s="135"/>
      <c r="B142" s="189"/>
      <c r="C142" s="198">
        <v>24</v>
      </c>
      <c r="D142" s="198" t="s">
        <v>140</v>
      </c>
      <c r="E142" s="199" t="s">
        <v>191</v>
      </c>
      <c r="F142" s="200" t="s">
        <v>192</v>
      </c>
      <c r="G142" s="201" t="s">
        <v>143</v>
      </c>
      <c r="H142" s="202">
        <v>46</v>
      </c>
      <c r="I142" s="205"/>
      <c r="J142" s="202">
        <f t="shared" si="0"/>
        <v>0</v>
      </c>
      <c r="K142" s="200" t="s">
        <v>1</v>
      </c>
      <c r="L142" s="107"/>
      <c r="M142" s="108" t="s">
        <v>1</v>
      </c>
      <c r="N142" s="109" t="s">
        <v>38</v>
      </c>
      <c r="O142" s="103">
        <v>0</v>
      </c>
      <c r="P142" s="103">
        <f t="shared" si="1"/>
        <v>0</v>
      </c>
      <c r="Q142" s="103">
        <v>0</v>
      </c>
      <c r="R142" s="103">
        <f t="shared" si="2"/>
        <v>0</v>
      </c>
      <c r="S142" s="103">
        <v>0</v>
      </c>
      <c r="T142" s="104">
        <f t="shared" si="3"/>
        <v>0</v>
      </c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R142" s="105" t="s">
        <v>138</v>
      </c>
      <c r="AT142" s="105" t="s">
        <v>140</v>
      </c>
      <c r="AU142" s="105" t="s">
        <v>74</v>
      </c>
      <c r="AY142" s="13" t="s">
        <v>107</v>
      </c>
      <c r="BE142" s="106">
        <f t="shared" si="4"/>
        <v>0</v>
      </c>
      <c r="BF142" s="106">
        <f t="shared" si="5"/>
        <v>0</v>
      </c>
      <c r="BG142" s="106">
        <f t="shared" si="6"/>
        <v>0</v>
      </c>
      <c r="BH142" s="106">
        <f t="shared" si="7"/>
        <v>0</v>
      </c>
      <c r="BI142" s="106">
        <f t="shared" si="8"/>
        <v>0</v>
      </c>
      <c r="BJ142" s="13" t="s">
        <v>113</v>
      </c>
      <c r="BK142" s="106">
        <f t="shared" si="9"/>
        <v>0</v>
      </c>
      <c r="BL142" s="13" t="s">
        <v>138</v>
      </c>
      <c r="BM142" s="105" t="s">
        <v>193</v>
      </c>
    </row>
    <row r="143" spans="1:65" s="2" customFormat="1" ht="24" customHeight="1">
      <c r="A143" s="135"/>
      <c r="B143" s="189"/>
      <c r="C143" s="180">
        <v>25</v>
      </c>
      <c r="D143" s="180" t="s">
        <v>108</v>
      </c>
      <c r="E143" s="181" t="s">
        <v>194</v>
      </c>
      <c r="F143" s="182" t="s">
        <v>195</v>
      </c>
      <c r="G143" s="183" t="s">
        <v>111</v>
      </c>
      <c r="H143" s="184">
        <v>62</v>
      </c>
      <c r="I143" s="185"/>
      <c r="J143" s="184">
        <f t="shared" si="0"/>
        <v>0</v>
      </c>
      <c r="K143" s="182" t="s">
        <v>112</v>
      </c>
      <c r="L143" s="24"/>
      <c r="M143" s="101" t="s">
        <v>1</v>
      </c>
      <c r="N143" s="102" t="s">
        <v>38</v>
      </c>
      <c r="O143" s="103">
        <v>0.306</v>
      </c>
      <c r="P143" s="103">
        <f t="shared" si="1"/>
        <v>18.972</v>
      </c>
      <c r="Q143" s="103">
        <v>0</v>
      </c>
      <c r="R143" s="103">
        <f t="shared" si="2"/>
        <v>0</v>
      </c>
      <c r="S143" s="103">
        <v>0</v>
      </c>
      <c r="T143" s="104">
        <f t="shared" si="3"/>
        <v>0</v>
      </c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R143" s="105" t="s">
        <v>138</v>
      </c>
      <c r="AT143" s="105" t="s">
        <v>108</v>
      </c>
      <c r="AU143" s="105" t="s">
        <v>74</v>
      </c>
      <c r="AY143" s="13" t="s">
        <v>107</v>
      </c>
      <c r="BE143" s="106">
        <f t="shared" si="4"/>
        <v>0</v>
      </c>
      <c r="BF143" s="106">
        <f t="shared" si="5"/>
        <v>0</v>
      </c>
      <c r="BG143" s="106">
        <f t="shared" si="6"/>
        <v>0</v>
      </c>
      <c r="BH143" s="106">
        <f t="shared" si="7"/>
        <v>0</v>
      </c>
      <c r="BI143" s="106">
        <f t="shared" si="8"/>
        <v>0</v>
      </c>
      <c r="BJ143" s="13" t="s">
        <v>113</v>
      </c>
      <c r="BK143" s="106">
        <f t="shared" si="9"/>
        <v>0</v>
      </c>
      <c r="BL143" s="13" t="s">
        <v>138</v>
      </c>
      <c r="BM143" s="105" t="s">
        <v>196</v>
      </c>
    </row>
    <row r="144" spans="1:65" s="2" customFormat="1" ht="16.5" customHeight="1">
      <c r="A144" s="135"/>
      <c r="B144" s="189"/>
      <c r="C144" s="198">
        <v>26</v>
      </c>
      <c r="D144" s="198" t="s">
        <v>140</v>
      </c>
      <c r="E144" s="199" t="s">
        <v>197</v>
      </c>
      <c r="F144" s="200" t="s">
        <v>198</v>
      </c>
      <c r="G144" s="201" t="s">
        <v>143</v>
      </c>
      <c r="H144" s="202">
        <v>62</v>
      </c>
      <c r="I144" s="205"/>
      <c r="J144" s="202">
        <f t="shared" si="0"/>
        <v>0</v>
      </c>
      <c r="K144" s="200" t="s">
        <v>1</v>
      </c>
      <c r="L144" s="107"/>
      <c r="M144" s="108" t="s">
        <v>1</v>
      </c>
      <c r="N144" s="109" t="s">
        <v>38</v>
      </c>
      <c r="O144" s="103">
        <v>0</v>
      </c>
      <c r="P144" s="103">
        <f t="shared" si="1"/>
        <v>0</v>
      </c>
      <c r="Q144" s="103">
        <v>0</v>
      </c>
      <c r="R144" s="103">
        <f t="shared" si="2"/>
        <v>0</v>
      </c>
      <c r="S144" s="103">
        <v>0</v>
      </c>
      <c r="T144" s="104">
        <f t="shared" si="3"/>
        <v>0</v>
      </c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R144" s="105" t="s">
        <v>138</v>
      </c>
      <c r="AT144" s="105" t="s">
        <v>140</v>
      </c>
      <c r="AU144" s="105" t="s">
        <v>74</v>
      </c>
      <c r="AY144" s="13" t="s">
        <v>107</v>
      </c>
      <c r="BE144" s="106">
        <f t="shared" si="4"/>
        <v>0</v>
      </c>
      <c r="BF144" s="106">
        <f t="shared" si="5"/>
        <v>0</v>
      </c>
      <c r="BG144" s="106">
        <f t="shared" si="6"/>
        <v>0</v>
      </c>
      <c r="BH144" s="106">
        <f t="shared" si="7"/>
        <v>0</v>
      </c>
      <c r="BI144" s="106">
        <f t="shared" si="8"/>
        <v>0</v>
      </c>
      <c r="BJ144" s="13" t="s">
        <v>113</v>
      </c>
      <c r="BK144" s="106">
        <f t="shared" si="9"/>
        <v>0</v>
      </c>
      <c r="BL144" s="13" t="s">
        <v>138</v>
      </c>
      <c r="BM144" s="105" t="s">
        <v>199</v>
      </c>
    </row>
    <row r="145" spans="1:65" s="2" customFormat="1" ht="16.5" customHeight="1">
      <c r="A145" s="135"/>
      <c r="B145" s="189"/>
      <c r="C145" s="180">
        <v>27</v>
      </c>
      <c r="D145" s="180" t="s">
        <v>108</v>
      </c>
      <c r="E145" s="181" t="s">
        <v>200</v>
      </c>
      <c r="F145" s="182" t="s">
        <v>201</v>
      </c>
      <c r="G145" s="183" t="s">
        <v>111</v>
      </c>
      <c r="H145" s="184">
        <v>246</v>
      </c>
      <c r="I145" s="185"/>
      <c r="J145" s="184">
        <f t="shared" si="0"/>
        <v>0</v>
      </c>
      <c r="K145" s="182" t="s">
        <v>112</v>
      </c>
      <c r="L145" s="24"/>
      <c r="M145" s="101" t="s">
        <v>1</v>
      </c>
      <c r="N145" s="102" t="s">
        <v>38</v>
      </c>
      <c r="O145" s="103">
        <v>0.137</v>
      </c>
      <c r="P145" s="103">
        <f t="shared" si="1"/>
        <v>33.702000000000005</v>
      </c>
      <c r="Q145" s="103">
        <v>0</v>
      </c>
      <c r="R145" s="103">
        <f t="shared" si="2"/>
        <v>0</v>
      </c>
      <c r="S145" s="103">
        <v>0</v>
      </c>
      <c r="T145" s="104">
        <f t="shared" si="3"/>
        <v>0</v>
      </c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R145" s="105" t="s">
        <v>138</v>
      </c>
      <c r="AT145" s="105" t="s">
        <v>108</v>
      </c>
      <c r="AU145" s="105" t="s">
        <v>74</v>
      </c>
      <c r="AY145" s="13" t="s">
        <v>107</v>
      </c>
      <c r="BE145" s="106">
        <f t="shared" si="4"/>
        <v>0</v>
      </c>
      <c r="BF145" s="106">
        <f t="shared" si="5"/>
        <v>0</v>
      </c>
      <c r="BG145" s="106">
        <f t="shared" si="6"/>
        <v>0</v>
      </c>
      <c r="BH145" s="106">
        <f t="shared" si="7"/>
        <v>0</v>
      </c>
      <c r="BI145" s="106">
        <f t="shared" si="8"/>
        <v>0</v>
      </c>
      <c r="BJ145" s="13" t="s">
        <v>113</v>
      </c>
      <c r="BK145" s="106">
        <f t="shared" si="9"/>
        <v>0</v>
      </c>
      <c r="BL145" s="13" t="s">
        <v>138</v>
      </c>
      <c r="BM145" s="105" t="s">
        <v>202</v>
      </c>
    </row>
    <row r="146" spans="1:65" s="2" customFormat="1" ht="16.5" customHeight="1">
      <c r="A146" s="135"/>
      <c r="B146" s="189"/>
      <c r="C146" s="180">
        <v>28</v>
      </c>
      <c r="D146" s="180" t="s">
        <v>108</v>
      </c>
      <c r="E146" s="181" t="s">
        <v>203</v>
      </c>
      <c r="F146" s="182" t="s">
        <v>204</v>
      </c>
      <c r="G146" s="183" t="s">
        <v>111</v>
      </c>
      <c r="H146" s="184">
        <v>198</v>
      </c>
      <c r="I146" s="185"/>
      <c r="J146" s="184">
        <f t="shared" si="0"/>
        <v>0</v>
      </c>
      <c r="K146" s="182" t="s">
        <v>112</v>
      </c>
      <c r="L146" s="24"/>
      <c r="M146" s="101" t="s">
        <v>1</v>
      </c>
      <c r="N146" s="102" t="s">
        <v>38</v>
      </c>
      <c r="O146" s="103">
        <v>0.055</v>
      </c>
      <c r="P146" s="103">
        <f t="shared" si="1"/>
        <v>10.89</v>
      </c>
      <c r="Q146" s="103">
        <v>0</v>
      </c>
      <c r="R146" s="103">
        <f t="shared" si="2"/>
        <v>0</v>
      </c>
      <c r="S146" s="103">
        <v>0</v>
      </c>
      <c r="T146" s="104">
        <f t="shared" si="3"/>
        <v>0</v>
      </c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R146" s="105" t="s">
        <v>138</v>
      </c>
      <c r="AT146" s="105" t="s">
        <v>108</v>
      </c>
      <c r="AU146" s="105" t="s">
        <v>74</v>
      </c>
      <c r="AY146" s="13" t="s">
        <v>107</v>
      </c>
      <c r="BE146" s="106">
        <f t="shared" si="4"/>
        <v>0</v>
      </c>
      <c r="BF146" s="106">
        <f t="shared" si="5"/>
        <v>0</v>
      </c>
      <c r="BG146" s="106">
        <f t="shared" si="6"/>
        <v>0</v>
      </c>
      <c r="BH146" s="106">
        <f t="shared" si="7"/>
        <v>0</v>
      </c>
      <c r="BI146" s="106">
        <f t="shared" si="8"/>
        <v>0</v>
      </c>
      <c r="BJ146" s="13" t="s">
        <v>113</v>
      </c>
      <c r="BK146" s="106">
        <f t="shared" si="9"/>
        <v>0</v>
      </c>
      <c r="BL146" s="13" t="s">
        <v>138</v>
      </c>
      <c r="BM146" s="105" t="s">
        <v>205</v>
      </c>
    </row>
    <row r="147" spans="1:65" s="2" customFormat="1" ht="24" customHeight="1">
      <c r="A147" s="135"/>
      <c r="B147" s="189"/>
      <c r="C147" s="180">
        <v>29</v>
      </c>
      <c r="D147" s="180" t="s">
        <v>108</v>
      </c>
      <c r="E147" s="181" t="s">
        <v>206</v>
      </c>
      <c r="F147" s="182" t="s">
        <v>207</v>
      </c>
      <c r="G147" s="183" t="s">
        <v>183</v>
      </c>
      <c r="H147" s="184">
        <v>16</v>
      </c>
      <c r="I147" s="185"/>
      <c r="J147" s="184">
        <f t="shared" si="0"/>
        <v>0</v>
      </c>
      <c r="K147" s="182" t="s">
        <v>112</v>
      </c>
      <c r="L147" s="24"/>
      <c r="M147" s="101" t="s">
        <v>1</v>
      </c>
      <c r="N147" s="102" t="s">
        <v>38</v>
      </c>
      <c r="O147" s="103">
        <v>0.302</v>
      </c>
      <c r="P147" s="103">
        <f t="shared" si="1"/>
        <v>4.832</v>
      </c>
      <c r="Q147" s="103">
        <v>1E-05</v>
      </c>
      <c r="R147" s="103">
        <f t="shared" si="2"/>
        <v>0.00016</v>
      </c>
      <c r="S147" s="103">
        <v>0</v>
      </c>
      <c r="T147" s="104">
        <f t="shared" si="3"/>
        <v>0</v>
      </c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R147" s="105" t="s">
        <v>138</v>
      </c>
      <c r="AT147" s="105" t="s">
        <v>108</v>
      </c>
      <c r="AU147" s="105" t="s">
        <v>74</v>
      </c>
      <c r="AY147" s="13" t="s">
        <v>107</v>
      </c>
      <c r="BE147" s="106">
        <f t="shared" si="4"/>
        <v>0</v>
      </c>
      <c r="BF147" s="106">
        <f t="shared" si="5"/>
        <v>0</v>
      </c>
      <c r="BG147" s="106">
        <f t="shared" si="6"/>
        <v>0</v>
      </c>
      <c r="BH147" s="106">
        <f t="shared" si="7"/>
        <v>0</v>
      </c>
      <c r="BI147" s="106">
        <f t="shared" si="8"/>
        <v>0</v>
      </c>
      <c r="BJ147" s="13" t="s">
        <v>113</v>
      </c>
      <c r="BK147" s="106">
        <f t="shared" si="9"/>
        <v>0</v>
      </c>
      <c r="BL147" s="13" t="s">
        <v>138</v>
      </c>
      <c r="BM147" s="105" t="s">
        <v>208</v>
      </c>
    </row>
    <row r="148" spans="1:65" s="2" customFormat="1" ht="16.5" customHeight="1">
      <c r="A148" s="135"/>
      <c r="B148" s="189"/>
      <c r="C148" s="198">
        <v>30</v>
      </c>
      <c r="D148" s="198" t="s">
        <v>140</v>
      </c>
      <c r="E148" s="199" t="s">
        <v>209</v>
      </c>
      <c r="F148" s="200" t="s">
        <v>210</v>
      </c>
      <c r="G148" s="201" t="s">
        <v>183</v>
      </c>
      <c r="H148" s="202">
        <v>16</v>
      </c>
      <c r="I148" s="205"/>
      <c r="J148" s="202">
        <f t="shared" si="0"/>
        <v>0</v>
      </c>
      <c r="K148" s="200" t="s">
        <v>112</v>
      </c>
      <c r="L148" s="107"/>
      <c r="M148" s="108" t="s">
        <v>1</v>
      </c>
      <c r="N148" s="109" t="s">
        <v>38</v>
      </c>
      <c r="O148" s="103">
        <v>0</v>
      </c>
      <c r="P148" s="103">
        <f t="shared" si="1"/>
        <v>0</v>
      </c>
      <c r="Q148" s="103">
        <v>0.00469</v>
      </c>
      <c r="R148" s="103">
        <f t="shared" si="2"/>
        <v>0.07504</v>
      </c>
      <c r="S148" s="103">
        <v>0</v>
      </c>
      <c r="T148" s="104">
        <f t="shared" si="3"/>
        <v>0</v>
      </c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R148" s="105" t="s">
        <v>138</v>
      </c>
      <c r="AT148" s="105" t="s">
        <v>140</v>
      </c>
      <c r="AU148" s="105" t="s">
        <v>74</v>
      </c>
      <c r="AY148" s="13" t="s">
        <v>107</v>
      </c>
      <c r="BE148" s="106">
        <f t="shared" si="4"/>
        <v>0</v>
      </c>
      <c r="BF148" s="106">
        <f t="shared" si="5"/>
        <v>0</v>
      </c>
      <c r="BG148" s="106">
        <f t="shared" si="6"/>
        <v>0</v>
      </c>
      <c r="BH148" s="106">
        <f t="shared" si="7"/>
        <v>0</v>
      </c>
      <c r="BI148" s="106">
        <f t="shared" si="8"/>
        <v>0</v>
      </c>
      <c r="BJ148" s="13" t="s">
        <v>113</v>
      </c>
      <c r="BK148" s="106">
        <f t="shared" si="9"/>
        <v>0</v>
      </c>
      <c r="BL148" s="13" t="s">
        <v>138</v>
      </c>
      <c r="BM148" s="105" t="s">
        <v>211</v>
      </c>
    </row>
    <row r="149" spans="1:65" s="2" customFormat="1" ht="16.5" customHeight="1">
      <c r="A149" s="135"/>
      <c r="B149" s="189"/>
      <c r="C149" s="180">
        <v>31</v>
      </c>
      <c r="D149" s="180" t="s">
        <v>108</v>
      </c>
      <c r="E149" s="181" t="s">
        <v>212</v>
      </c>
      <c r="F149" s="182" t="s">
        <v>213</v>
      </c>
      <c r="G149" s="183" t="s">
        <v>143</v>
      </c>
      <c r="H149" s="184">
        <v>5</v>
      </c>
      <c r="I149" s="185"/>
      <c r="J149" s="184">
        <f t="shared" si="0"/>
        <v>0</v>
      </c>
      <c r="K149" s="182" t="s">
        <v>1</v>
      </c>
      <c r="L149" s="24"/>
      <c r="M149" s="101" t="s">
        <v>1</v>
      </c>
      <c r="N149" s="102" t="s">
        <v>38</v>
      </c>
      <c r="O149" s="103">
        <v>0</v>
      </c>
      <c r="P149" s="103">
        <f t="shared" si="1"/>
        <v>0</v>
      </c>
      <c r="Q149" s="103">
        <v>0</v>
      </c>
      <c r="R149" s="103">
        <f t="shared" si="2"/>
        <v>0</v>
      </c>
      <c r="S149" s="103">
        <v>0</v>
      </c>
      <c r="T149" s="104">
        <f t="shared" si="3"/>
        <v>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R149" s="105" t="s">
        <v>138</v>
      </c>
      <c r="AT149" s="105" t="s">
        <v>108</v>
      </c>
      <c r="AU149" s="105" t="s">
        <v>74</v>
      </c>
      <c r="AY149" s="13" t="s">
        <v>107</v>
      </c>
      <c r="BE149" s="106">
        <f t="shared" si="4"/>
        <v>0</v>
      </c>
      <c r="BF149" s="106">
        <f t="shared" si="5"/>
        <v>0</v>
      </c>
      <c r="BG149" s="106">
        <f t="shared" si="6"/>
        <v>0</v>
      </c>
      <c r="BH149" s="106">
        <f t="shared" si="7"/>
        <v>0</v>
      </c>
      <c r="BI149" s="106">
        <f t="shared" si="8"/>
        <v>0</v>
      </c>
      <c r="BJ149" s="13" t="s">
        <v>113</v>
      </c>
      <c r="BK149" s="106">
        <f t="shared" si="9"/>
        <v>0</v>
      </c>
      <c r="BL149" s="13" t="s">
        <v>138</v>
      </c>
      <c r="BM149" s="105" t="s">
        <v>214</v>
      </c>
    </row>
    <row r="150" spans="1:65" s="2" customFormat="1" ht="16.5" customHeight="1">
      <c r="A150" s="135"/>
      <c r="B150" s="189"/>
      <c r="C150" s="198">
        <v>32</v>
      </c>
      <c r="D150" s="198" t="s">
        <v>140</v>
      </c>
      <c r="E150" s="199" t="s">
        <v>215</v>
      </c>
      <c r="F150" s="200" t="s">
        <v>216</v>
      </c>
      <c r="G150" s="201" t="s">
        <v>143</v>
      </c>
      <c r="H150" s="202">
        <v>5</v>
      </c>
      <c r="I150" s="205"/>
      <c r="J150" s="202">
        <f t="shared" si="0"/>
        <v>0</v>
      </c>
      <c r="K150" s="200" t="s">
        <v>1</v>
      </c>
      <c r="L150" s="107"/>
      <c r="M150" s="108" t="s">
        <v>1</v>
      </c>
      <c r="N150" s="109" t="s">
        <v>38</v>
      </c>
      <c r="O150" s="103">
        <v>0</v>
      </c>
      <c r="P150" s="103">
        <f t="shared" si="1"/>
        <v>0</v>
      </c>
      <c r="Q150" s="103">
        <v>0</v>
      </c>
      <c r="R150" s="103">
        <f t="shared" si="2"/>
        <v>0</v>
      </c>
      <c r="S150" s="103">
        <v>0</v>
      </c>
      <c r="T150" s="104">
        <f t="shared" si="3"/>
        <v>0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R150" s="105" t="s">
        <v>138</v>
      </c>
      <c r="AT150" s="105" t="s">
        <v>140</v>
      </c>
      <c r="AU150" s="105" t="s">
        <v>74</v>
      </c>
      <c r="AY150" s="13" t="s">
        <v>107</v>
      </c>
      <c r="BE150" s="106">
        <f t="shared" si="4"/>
        <v>0</v>
      </c>
      <c r="BF150" s="106">
        <f t="shared" si="5"/>
        <v>0</v>
      </c>
      <c r="BG150" s="106">
        <f t="shared" si="6"/>
        <v>0</v>
      </c>
      <c r="BH150" s="106">
        <f t="shared" si="7"/>
        <v>0</v>
      </c>
      <c r="BI150" s="106">
        <f t="shared" si="8"/>
        <v>0</v>
      </c>
      <c r="BJ150" s="13" t="s">
        <v>113</v>
      </c>
      <c r="BK150" s="106">
        <f t="shared" si="9"/>
        <v>0</v>
      </c>
      <c r="BL150" s="13" t="s">
        <v>138</v>
      </c>
      <c r="BM150" s="105" t="s">
        <v>217</v>
      </c>
    </row>
    <row r="151" spans="1:65" s="2" customFormat="1" ht="24" customHeight="1">
      <c r="A151" s="135"/>
      <c r="B151" s="189"/>
      <c r="C151" s="180">
        <v>33</v>
      </c>
      <c r="D151" s="180" t="s">
        <v>108</v>
      </c>
      <c r="E151" s="181" t="s">
        <v>218</v>
      </c>
      <c r="F151" s="182" t="s">
        <v>219</v>
      </c>
      <c r="G151" s="183" t="s">
        <v>111</v>
      </c>
      <c r="H151" s="184">
        <v>11</v>
      </c>
      <c r="I151" s="185"/>
      <c r="J151" s="184">
        <f t="shared" si="0"/>
        <v>0</v>
      </c>
      <c r="K151" s="182" t="s">
        <v>112</v>
      </c>
      <c r="L151" s="24"/>
      <c r="M151" s="101" t="s">
        <v>1</v>
      </c>
      <c r="N151" s="102" t="s">
        <v>38</v>
      </c>
      <c r="O151" s="103">
        <v>2.3</v>
      </c>
      <c r="P151" s="103">
        <f t="shared" si="1"/>
        <v>25.299999999999997</v>
      </c>
      <c r="Q151" s="103">
        <v>0</v>
      </c>
      <c r="R151" s="103">
        <f t="shared" si="2"/>
        <v>0</v>
      </c>
      <c r="S151" s="103">
        <v>0</v>
      </c>
      <c r="T151" s="104">
        <f t="shared" si="3"/>
        <v>0</v>
      </c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R151" s="105" t="s">
        <v>138</v>
      </c>
      <c r="AT151" s="105" t="s">
        <v>108</v>
      </c>
      <c r="AU151" s="105" t="s">
        <v>74</v>
      </c>
      <c r="AY151" s="13" t="s">
        <v>107</v>
      </c>
      <c r="BE151" s="106">
        <f t="shared" si="4"/>
        <v>0</v>
      </c>
      <c r="BF151" s="106">
        <f t="shared" si="5"/>
        <v>0</v>
      </c>
      <c r="BG151" s="106">
        <f t="shared" si="6"/>
        <v>0</v>
      </c>
      <c r="BH151" s="106">
        <f t="shared" si="7"/>
        <v>0</v>
      </c>
      <c r="BI151" s="106">
        <f t="shared" si="8"/>
        <v>0</v>
      </c>
      <c r="BJ151" s="13" t="s">
        <v>113</v>
      </c>
      <c r="BK151" s="106">
        <f t="shared" si="9"/>
        <v>0</v>
      </c>
      <c r="BL151" s="13" t="s">
        <v>138</v>
      </c>
      <c r="BM151" s="105" t="s">
        <v>220</v>
      </c>
    </row>
    <row r="152" spans="1:65" s="2" customFormat="1" ht="16.5" customHeight="1">
      <c r="A152" s="135"/>
      <c r="B152" s="189"/>
      <c r="C152" s="198">
        <v>34</v>
      </c>
      <c r="D152" s="198" t="s">
        <v>140</v>
      </c>
      <c r="E152" s="199" t="s">
        <v>221</v>
      </c>
      <c r="F152" s="200" t="s">
        <v>222</v>
      </c>
      <c r="G152" s="201" t="s">
        <v>143</v>
      </c>
      <c r="H152" s="202">
        <v>11</v>
      </c>
      <c r="I152" s="205"/>
      <c r="J152" s="202">
        <f t="shared" si="0"/>
        <v>0</v>
      </c>
      <c r="K152" s="200" t="s">
        <v>1</v>
      </c>
      <c r="L152" s="107"/>
      <c r="M152" s="108" t="s">
        <v>1</v>
      </c>
      <c r="N152" s="109" t="s">
        <v>38</v>
      </c>
      <c r="O152" s="103">
        <v>0</v>
      </c>
      <c r="P152" s="103">
        <f t="shared" si="1"/>
        <v>0</v>
      </c>
      <c r="Q152" s="103">
        <v>0</v>
      </c>
      <c r="R152" s="103">
        <f t="shared" si="2"/>
        <v>0</v>
      </c>
      <c r="S152" s="103">
        <v>0</v>
      </c>
      <c r="T152" s="104">
        <f t="shared" si="3"/>
        <v>0</v>
      </c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R152" s="105" t="s">
        <v>138</v>
      </c>
      <c r="AT152" s="105" t="s">
        <v>140</v>
      </c>
      <c r="AU152" s="105" t="s">
        <v>74</v>
      </c>
      <c r="AY152" s="13" t="s">
        <v>107</v>
      </c>
      <c r="BE152" s="106">
        <f t="shared" si="4"/>
        <v>0</v>
      </c>
      <c r="BF152" s="106">
        <f t="shared" si="5"/>
        <v>0</v>
      </c>
      <c r="BG152" s="106">
        <f t="shared" si="6"/>
        <v>0</v>
      </c>
      <c r="BH152" s="106">
        <f t="shared" si="7"/>
        <v>0</v>
      </c>
      <c r="BI152" s="106">
        <f t="shared" si="8"/>
        <v>0</v>
      </c>
      <c r="BJ152" s="13" t="s">
        <v>113</v>
      </c>
      <c r="BK152" s="106">
        <f t="shared" si="9"/>
        <v>0</v>
      </c>
      <c r="BL152" s="13" t="s">
        <v>138</v>
      </c>
      <c r="BM152" s="105" t="s">
        <v>223</v>
      </c>
    </row>
    <row r="153" spans="1:65" s="2" customFormat="1" ht="24" customHeight="1">
      <c r="A153" s="135"/>
      <c r="B153" s="189"/>
      <c r="C153" s="180">
        <v>35</v>
      </c>
      <c r="D153" s="180" t="s">
        <v>108</v>
      </c>
      <c r="E153" s="181" t="s">
        <v>224</v>
      </c>
      <c r="F153" s="182" t="s">
        <v>225</v>
      </c>
      <c r="G153" s="183" t="s">
        <v>111</v>
      </c>
      <c r="H153" s="184">
        <v>4</v>
      </c>
      <c r="I153" s="185"/>
      <c r="J153" s="184">
        <f t="shared" si="0"/>
        <v>0</v>
      </c>
      <c r="K153" s="182" t="s">
        <v>112</v>
      </c>
      <c r="L153" s="24"/>
      <c r="M153" s="101" t="s">
        <v>1</v>
      </c>
      <c r="N153" s="102" t="s">
        <v>38</v>
      </c>
      <c r="O153" s="103">
        <v>2.677</v>
      </c>
      <c r="P153" s="103">
        <f t="shared" si="1"/>
        <v>10.708</v>
      </c>
      <c r="Q153" s="103">
        <v>0</v>
      </c>
      <c r="R153" s="103">
        <f t="shared" si="2"/>
        <v>0</v>
      </c>
      <c r="S153" s="103">
        <v>0</v>
      </c>
      <c r="T153" s="104">
        <f t="shared" si="3"/>
        <v>0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R153" s="105" t="s">
        <v>138</v>
      </c>
      <c r="AT153" s="105" t="s">
        <v>108</v>
      </c>
      <c r="AU153" s="105" t="s">
        <v>74</v>
      </c>
      <c r="AY153" s="13" t="s">
        <v>107</v>
      </c>
      <c r="BE153" s="106">
        <f t="shared" si="4"/>
        <v>0</v>
      </c>
      <c r="BF153" s="106">
        <f t="shared" si="5"/>
        <v>0</v>
      </c>
      <c r="BG153" s="106">
        <f t="shared" si="6"/>
        <v>0</v>
      </c>
      <c r="BH153" s="106">
        <f t="shared" si="7"/>
        <v>0</v>
      </c>
      <c r="BI153" s="106">
        <f t="shared" si="8"/>
        <v>0</v>
      </c>
      <c r="BJ153" s="13" t="s">
        <v>113</v>
      </c>
      <c r="BK153" s="106">
        <f t="shared" si="9"/>
        <v>0</v>
      </c>
      <c r="BL153" s="13" t="s">
        <v>138</v>
      </c>
      <c r="BM153" s="105" t="s">
        <v>226</v>
      </c>
    </row>
    <row r="154" spans="1:65" s="2" customFormat="1" ht="16.5" customHeight="1">
      <c r="A154" s="135"/>
      <c r="B154" s="189"/>
      <c r="C154" s="198">
        <v>36</v>
      </c>
      <c r="D154" s="198" t="s">
        <v>140</v>
      </c>
      <c r="E154" s="199" t="s">
        <v>227</v>
      </c>
      <c r="F154" s="200" t="s">
        <v>228</v>
      </c>
      <c r="G154" s="201" t="s">
        <v>111</v>
      </c>
      <c r="H154" s="202">
        <v>4</v>
      </c>
      <c r="I154" s="205"/>
      <c r="J154" s="202">
        <f t="shared" si="0"/>
        <v>0</v>
      </c>
      <c r="K154" s="200" t="s">
        <v>112</v>
      </c>
      <c r="L154" s="107"/>
      <c r="M154" s="108" t="s">
        <v>1</v>
      </c>
      <c r="N154" s="109" t="s">
        <v>38</v>
      </c>
      <c r="O154" s="103">
        <v>0</v>
      </c>
      <c r="P154" s="103">
        <f t="shared" si="1"/>
        <v>0</v>
      </c>
      <c r="Q154" s="103">
        <v>0.0005</v>
      </c>
      <c r="R154" s="103">
        <f t="shared" si="2"/>
        <v>0.002</v>
      </c>
      <c r="S154" s="103">
        <v>0</v>
      </c>
      <c r="T154" s="104">
        <f t="shared" si="3"/>
        <v>0</v>
      </c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R154" s="105" t="s">
        <v>138</v>
      </c>
      <c r="AT154" s="105" t="s">
        <v>140</v>
      </c>
      <c r="AU154" s="105" t="s">
        <v>74</v>
      </c>
      <c r="AY154" s="13" t="s">
        <v>107</v>
      </c>
      <c r="BE154" s="106">
        <f t="shared" si="4"/>
        <v>0</v>
      </c>
      <c r="BF154" s="106">
        <f t="shared" si="5"/>
        <v>0</v>
      </c>
      <c r="BG154" s="106">
        <f t="shared" si="6"/>
        <v>0</v>
      </c>
      <c r="BH154" s="106">
        <f t="shared" si="7"/>
        <v>0</v>
      </c>
      <c r="BI154" s="106">
        <f t="shared" si="8"/>
        <v>0</v>
      </c>
      <c r="BJ154" s="13" t="s">
        <v>113</v>
      </c>
      <c r="BK154" s="106">
        <f t="shared" si="9"/>
        <v>0</v>
      </c>
      <c r="BL154" s="13" t="s">
        <v>138</v>
      </c>
      <c r="BM154" s="105" t="s">
        <v>229</v>
      </c>
    </row>
    <row r="155" spans="1:65" s="2" customFormat="1" ht="24" customHeight="1">
      <c r="A155" s="135"/>
      <c r="B155" s="189"/>
      <c r="C155" s="180">
        <v>37</v>
      </c>
      <c r="D155" s="180" t="s">
        <v>108</v>
      </c>
      <c r="E155" s="181" t="s">
        <v>230</v>
      </c>
      <c r="F155" s="182" t="s">
        <v>231</v>
      </c>
      <c r="G155" s="183" t="s">
        <v>111</v>
      </c>
      <c r="H155" s="184">
        <v>8</v>
      </c>
      <c r="I155" s="185"/>
      <c r="J155" s="184">
        <f t="shared" si="0"/>
        <v>0</v>
      </c>
      <c r="K155" s="182" t="s">
        <v>112</v>
      </c>
      <c r="L155" s="24"/>
      <c r="M155" s="101" t="s">
        <v>1</v>
      </c>
      <c r="N155" s="102" t="s">
        <v>38</v>
      </c>
      <c r="O155" s="103">
        <v>1.998</v>
      </c>
      <c r="P155" s="103">
        <f t="shared" si="1"/>
        <v>15.984</v>
      </c>
      <c r="Q155" s="103">
        <v>0</v>
      </c>
      <c r="R155" s="103">
        <f t="shared" si="2"/>
        <v>0</v>
      </c>
      <c r="S155" s="103">
        <v>0</v>
      </c>
      <c r="T155" s="104">
        <f t="shared" si="3"/>
        <v>0</v>
      </c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R155" s="105" t="s">
        <v>138</v>
      </c>
      <c r="AT155" s="105" t="s">
        <v>108</v>
      </c>
      <c r="AU155" s="105" t="s">
        <v>74</v>
      </c>
      <c r="AY155" s="13" t="s">
        <v>107</v>
      </c>
      <c r="BE155" s="106">
        <f t="shared" si="4"/>
        <v>0</v>
      </c>
      <c r="BF155" s="106">
        <f t="shared" si="5"/>
        <v>0</v>
      </c>
      <c r="BG155" s="106">
        <f t="shared" si="6"/>
        <v>0</v>
      </c>
      <c r="BH155" s="106">
        <f t="shared" si="7"/>
        <v>0</v>
      </c>
      <c r="BI155" s="106">
        <f t="shared" si="8"/>
        <v>0</v>
      </c>
      <c r="BJ155" s="13" t="s">
        <v>113</v>
      </c>
      <c r="BK155" s="106">
        <f t="shared" si="9"/>
        <v>0</v>
      </c>
      <c r="BL155" s="13" t="s">
        <v>138</v>
      </c>
      <c r="BM155" s="105" t="s">
        <v>232</v>
      </c>
    </row>
    <row r="156" spans="1:65" s="2" customFormat="1" ht="16.5" customHeight="1">
      <c r="A156" s="135"/>
      <c r="B156" s="189"/>
      <c r="C156" s="198">
        <v>38</v>
      </c>
      <c r="D156" s="198" t="s">
        <v>140</v>
      </c>
      <c r="E156" s="199" t="s">
        <v>233</v>
      </c>
      <c r="F156" s="200" t="s">
        <v>234</v>
      </c>
      <c r="G156" s="201" t="s">
        <v>143</v>
      </c>
      <c r="H156" s="202">
        <v>8</v>
      </c>
      <c r="I156" s="205"/>
      <c r="J156" s="202">
        <f t="shared" si="0"/>
        <v>0</v>
      </c>
      <c r="K156" s="200" t="s">
        <v>1</v>
      </c>
      <c r="L156" s="107"/>
      <c r="M156" s="108" t="s">
        <v>1</v>
      </c>
      <c r="N156" s="109" t="s">
        <v>38</v>
      </c>
      <c r="O156" s="103">
        <v>0</v>
      </c>
      <c r="P156" s="103">
        <f t="shared" si="1"/>
        <v>0</v>
      </c>
      <c r="Q156" s="103">
        <v>0</v>
      </c>
      <c r="R156" s="103">
        <f t="shared" si="2"/>
        <v>0</v>
      </c>
      <c r="S156" s="103">
        <v>0</v>
      </c>
      <c r="T156" s="104">
        <f t="shared" si="3"/>
        <v>0</v>
      </c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R156" s="105" t="s">
        <v>138</v>
      </c>
      <c r="AT156" s="105" t="s">
        <v>140</v>
      </c>
      <c r="AU156" s="105" t="s">
        <v>74</v>
      </c>
      <c r="AY156" s="13" t="s">
        <v>107</v>
      </c>
      <c r="BE156" s="106">
        <f t="shared" si="4"/>
        <v>0</v>
      </c>
      <c r="BF156" s="106">
        <f t="shared" si="5"/>
        <v>0</v>
      </c>
      <c r="BG156" s="106">
        <f t="shared" si="6"/>
        <v>0</v>
      </c>
      <c r="BH156" s="106">
        <f t="shared" si="7"/>
        <v>0</v>
      </c>
      <c r="BI156" s="106">
        <f t="shared" si="8"/>
        <v>0</v>
      </c>
      <c r="BJ156" s="13" t="s">
        <v>113</v>
      </c>
      <c r="BK156" s="106">
        <f t="shared" si="9"/>
        <v>0</v>
      </c>
      <c r="BL156" s="13" t="s">
        <v>138</v>
      </c>
      <c r="BM156" s="105" t="s">
        <v>235</v>
      </c>
    </row>
    <row r="157" spans="1:65" s="2" customFormat="1" ht="24" customHeight="1">
      <c r="A157" s="135"/>
      <c r="B157" s="189"/>
      <c r="C157" s="180">
        <v>39</v>
      </c>
      <c r="D157" s="180" t="s">
        <v>108</v>
      </c>
      <c r="E157" s="181" t="s">
        <v>236</v>
      </c>
      <c r="F157" s="182" t="s">
        <v>237</v>
      </c>
      <c r="G157" s="183" t="s">
        <v>183</v>
      </c>
      <c r="H157" s="184">
        <v>1398</v>
      </c>
      <c r="I157" s="185"/>
      <c r="J157" s="184">
        <f t="shared" si="0"/>
        <v>0</v>
      </c>
      <c r="K157" s="182" t="s">
        <v>112</v>
      </c>
      <c r="L157" s="24"/>
      <c r="M157" s="101" t="s">
        <v>1</v>
      </c>
      <c r="N157" s="102" t="s">
        <v>38</v>
      </c>
      <c r="O157" s="103">
        <v>0.058</v>
      </c>
      <c r="P157" s="103">
        <f t="shared" si="1"/>
        <v>81.084</v>
      </c>
      <c r="Q157" s="103">
        <v>0</v>
      </c>
      <c r="R157" s="103">
        <f t="shared" si="2"/>
        <v>0</v>
      </c>
      <c r="S157" s="103">
        <v>0</v>
      </c>
      <c r="T157" s="104">
        <f t="shared" si="3"/>
        <v>0</v>
      </c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R157" s="105" t="s">
        <v>113</v>
      </c>
      <c r="AT157" s="105" t="s">
        <v>108</v>
      </c>
      <c r="AU157" s="105" t="s">
        <v>74</v>
      </c>
      <c r="AY157" s="13" t="s">
        <v>107</v>
      </c>
      <c r="BE157" s="106">
        <f t="shared" si="4"/>
        <v>0</v>
      </c>
      <c r="BF157" s="106">
        <f t="shared" si="5"/>
        <v>0</v>
      </c>
      <c r="BG157" s="106">
        <f t="shared" si="6"/>
        <v>0</v>
      </c>
      <c r="BH157" s="106">
        <f t="shared" si="7"/>
        <v>0</v>
      </c>
      <c r="BI157" s="106">
        <f t="shared" si="8"/>
        <v>0</v>
      </c>
      <c r="BJ157" s="13" t="s">
        <v>113</v>
      </c>
      <c r="BK157" s="106">
        <f t="shared" si="9"/>
        <v>0</v>
      </c>
      <c r="BL157" s="13" t="s">
        <v>113</v>
      </c>
      <c r="BM157" s="105" t="s">
        <v>238</v>
      </c>
    </row>
    <row r="158" spans="1:65" s="2" customFormat="1" ht="24" customHeight="1">
      <c r="A158" s="135"/>
      <c r="B158" s="189"/>
      <c r="C158" s="180">
        <v>40</v>
      </c>
      <c r="D158" s="180" t="s">
        <v>108</v>
      </c>
      <c r="E158" s="181" t="s">
        <v>239</v>
      </c>
      <c r="F158" s="182" t="s">
        <v>240</v>
      </c>
      <c r="G158" s="183" t="s">
        <v>183</v>
      </c>
      <c r="H158" s="184">
        <v>1398</v>
      </c>
      <c r="I158" s="185"/>
      <c r="J158" s="184">
        <f t="shared" si="0"/>
        <v>0</v>
      </c>
      <c r="K158" s="182" t="s">
        <v>112</v>
      </c>
      <c r="L158" s="24"/>
      <c r="M158" s="101" t="s">
        <v>1</v>
      </c>
      <c r="N158" s="102" t="s">
        <v>38</v>
      </c>
      <c r="O158" s="103">
        <v>0.07</v>
      </c>
      <c r="P158" s="103">
        <f t="shared" si="1"/>
        <v>97.86000000000001</v>
      </c>
      <c r="Q158" s="103">
        <v>0</v>
      </c>
      <c r="R158" s="103">
        <f t="shared" si="2"/>
        <v>0</v>
      </c>
      <c r="S158" s="103">
        <v>0</v>
      </c>
      <c r="T158" s="104">
        <f t="shared" si="3"/>
        <v>0</v>
      </c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R158" s="105" t="s">
        <v>113</v>
      </c>
      <c r="AT158" s="105" t="s">
        <v>108</v>
      </c>
      <c r="AU158" s="105" t="s">
        <v>74</v>
      </c>
      <c r="AY158" s="13" t="s">
        <v>107</v>
      </c>
      <c r="BE158" s="106">
        <f t="shared" si="4"/>
        <v>0</v>
      </c>
      <c r="BF158" s="106">
        <f t="shared" si="5"/>
        <v>0</v>
      </c>
      <c r="BG158" s="106">
        <f t="shared" si="6"/>
        <v>0</v>
      </c>
      <c r="BH158" s="106">
        <f t="shared" si="7"/>
        <v>0</v>
      </c>
      <c r="BI158" s="106">
        <f t="shared" si="8"/>
        <v>0</v>
      </c>
      <c r="BJ158" s="13" t="s">
        <v>113</v>
      </c>
      <c r="BK158" s="106">
        <f t="shared" si="9"/>
        <v>0</v>
      </c>
      <c r="BL158" s="13" t="s">
        <v>113</v>
      </c>
      <c r="BM158" s="105" t="s">
        <v>241</v>
      </c>
    </row>
    <row r="159" spans="1:65" s="2" customFormat="1" ht="16.5" customHeight="1">
      <c r="A159" s="135"/>
      <c r="B159" s="189"/>
      <c r="C159" s="198">
        <v>41</v>
      </c>
      <c r="D159" s="198" t="s">
        <v>140</v>
      </c>
      <c r="E159" s="199" t="s">
        <v>242</v>
      </c>
      <c r="F159" s="200" t="s">
        <v>243</v>
      </c>
      <c r="G159" s="201" t="s">
        <v>183</v>
      </c>
      <c r="H159" s="202">
        <v>1398</v>
      </c>
      <c r="I159" s="205"/>
      <c r="J159" s="202">
        <f t="shared" si="0"/>
        <v>0</v>
      </c>
      <c r="K159" s="200" t="s">
        <v>1</v>
      </c>
      <c r="L159" s="107"/>
      <c r="M159" s="108" t="s">
        <v>1</v>
      </c>
      <c r="N159" s="109" t="s">
        <v>38</v>
      </c>
      <c r="O159" s="103">
        <v>0</v>
      </c>
      <c r="P159" s="103">
        <f t="shared" si="1"/>
        <v>0</v>
      </c>
      <c r="Q159" s="103">
        <v>0</v>
      </c>
      <c r="R159" s="103">
        <f t="shared" si="2"/>
        <v>0</v>
      </c>
      <c r="S159" s="103">
        <v>0</v>
      </c>
      <c r="T159" s="104">
        <f t="shared" si="3"/>
        <v>0</v>
      </c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R159" s="105" t="s">
        <v>135</v>
      </c>
      <c r="AT159" s="105" t="s">
        <v>140</v>
      </c>
      <c r="AU159" s="105" t="s">
        <v>74</v>
      </c>
      <c r="AY159" s="13" t="s">
        <v>107</v>
      </c>
      <c r="BE159" s="106">
        <f t="shared" si="4"/>
        <v>0</v>
      </c>
      <c r="BF159" s="106">
        <f t="shared" si="5"/>
        <v>0</v>
      </c>
      <c r="BG159" s="106">
        <f t="shared" si="6"/>
        <v>0</v>
      </c>
      <c r="BH159" s="106">
        <f t="shared" si="7"/>
        <v>0</v>
      </c>
      <c r="BI159" s="106">
        <f t="shared" si="8"/>
        <v>0</v>
      </c>
      <c r="BJ159" s="13" t="s">
        <v>113</v>
      </c>
      <c r="BK159" s="106">
        <f t="shared" si="9"/>
        <v>0</v>
      </c>
      <c r="BL159" s="13" t="s">
        <v>113</v>
      </c>
      <c r="BM159" s="105" t="s">
        <v>244</v>
      </c>
    </row>
    <row r="160" spans="1:65" s="2" customFormat="1" ht="24" customHeight="1">
      <c r="A160" s="135"/>
      <c r="B160" s="189"/>
      <c r="C160" s="180">
        <v>42</v>
      </c>
      <c r="D160" s="180" t="s">
        <v>108</v>
      </c>
      <c r="E160" s="181" t="s">
        <v>245</v>
      </c>
      <c r="F160" s="182" t="s">
        <v>246</v>
      </c>
      <c r="G160" s="183" t="s">
        <v>183</v>
      </c>
      <c r="H160" s="184">
        <v>1398</v>
      </c>
      <c r="I160" s="185"/>
      <c r="J160" s="184">
        <f t="shared" si="0"/>
        <v>0</v>
      </c>
      <c r="K160" s="182" t="s">
        <v>112</v>
      </c>
      <c r="L160" s="24"/>
      <c r="M160" s="101" t="s">
        <v>1</v>
      </c>
      <c r="N160" s="102" t="s">
        <v>38</v>
      </c>
      <c r="O160" s="103">
        <v>0.14</v>
      </c>
      <c r="P160" s="103">
        <f t="shared" si="1"/>
        <v>195.72000000000003</v>
      </c>
      <c r="Q160" s="103">
        <v>0</v>
      </c>
      <c r="R160" s="103">
        <f t="shared" si="2"/>
        <v>0</v>
      </c>
      <c r="S160" s="103">
        <v>0</v>
      </c>
      <c r="T160" s="104">
        <f t="shared" si="3"/>
        <v>0</v>
      </c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R160" s="105" t="s">
        <v>113</v>
      </c>
      <c r="AT160" s="105" t="s">
        <v>108</v>
      </c>
      <c r="AU160" s="105" t="s">
        <v>74</v>
      </c>
      <c r="AY160" s="13" t="s">
        <v>107</v>
      </c>
      <c r="BE160" s="106">
        <f t="shared" si="4"/>
        <v>0</v>
      </c>
      <c r="BF160" s="106">
        <f t="shared" si="5"/>
        <v>0</v>
      </c>
      <c r="BG160" s="106">
        <f t="shared" si="6"/>
        <v>0</v>
      </c>
      <c r="BH160" s="106">
        <f t="shared" si="7"/>
        <v>0</v>
      </c>
      <c r="BI160" s="106">
        <f t="shared" si="8"/>
        <v>0</v>
      </c>
      <c r="BJ160" s="13" t="s">
        <v>113</v>
      </c>
      <c r="BK160" s="106">
        <f t="shared" si="9"/>
        <v>0</v>
      </c>
      <c r="BL160" s="13" t="s">
        <v>113</v>
      </c>
      <c r="BM160" s="105" t="s">
        <v>247</v>
      </c>
    </row>
    <row r="161" spans="1:65" s="2" customFormat="1" ht="16.5" customHeight="1">
      <c r="A161" s="135"/>
      <c r="B161" s="189"/>
      <c r="C161" s="198">
        <v>43</v>
      </c>
      <c r="D161" s="198" t="s">
        <v>140</v>
      </c>
      <c r="E161" s="199" t="s">
        <v>248</v>
      </c>
      <c r="F161" s="200" t="s">
        <v>249</v>
      </c>
      <c r="G161" s="201" t="s">
        <v>250</v>
      </c>
      <c r="H161" s="202">
        <v>1398</v>
      </c>
      <c r="I161" s="205"/>
      <c r="J161" s="202">
        <f t="shared" si="0"/>
        <v>0</v>
      </c>
      <c r="K161" s="200" t="s">
        <v>1</v>
      </c>
      <c r="L161" s="107"/>
      <c r="M161" s="108" t="s">
        <v>1</v>
      </c>
      <c r="N161" s="109" t="s">
        <v>38</v>
      </c>
      <c r="O161" s="103">
        <v>0</v>
      </c>
      <c r="P161" s="103">
        <f t="shared" si="1"/>
        <v>0</v>
      </c>
      <c r="Q161" s="103">
        <v>0</v>
      </c>
      <c r="R161" s="103">
        <f t="shared" si="2"/>
        <v>0</v>
      </c>
      <c r="S161" s="103">
        <v>0</v>
      </c>
      <c r="T161" s="104">
        <f t="shared" si="3"/>
        <v>0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R161" s="105" t="s">
        <v>135</v>
      </c>
      <c r="AT161" s="105" t="s">
        <v>140</v>
      </c>
      <c r="AU161" s="105" t="s">
        <v>74</v>
      </c>
      <c r="AY161" s="13" t="s">
        <v>107</v>
      </c>
      <c r="BE161" s="106">
        <f t="shared" si="4"/>
        <v>0</v>
      </c>
      <c r="BF161" s="106">
        <f t="shared" si="5"/>
        <v>0</v>
      </c>
      <c r="BG161" s="106">
        <f t="shared" si="6"/>
        <v>0</v>
      </c>
      <c r="BH161" s="106">
        <f t="shared" si="7"/>
        <v>0</v>
      </c>
      <c r="BI161" s="106">
        <f t="shared" si="8"/>
        <v>0</v>
      </c>
      <c r="BJ161" s="13" t="s">
        <v>113</v>
      </c>
      <c r="BK161" s="106">
        <f t="shared" si="9"/>
        <v>0</v>
      </c>
      <c r="BL161" s="13" t="s">
        <v>113</v>
      </c>
      <c r="BM161" s="105" t="s">
        <v>251</v>
      </c>
    </row>
    <row r="162" spans="1:65" s="2" customFormat="1" ht="24" customHeight="1">
      <c r="A162" s="135"/>
      <c r="B162" s="189"/>
      <c r="C162" s="180">
        <v>44</v>
      </c>
      <c r="D162" s="180" t="s">
        <v>108</v>
      </c>
      <c r="E162" s="181" t="s">
        <v>252</v>
      </c>
      <c r="F162" s="182" t="s">
        <v>253</v>
      </c>
      <c r="G162" s="183" t="s">
        <v>111</v>
      </c>
      <c r="H162" s="184">
        <v>4</v>
      </c>
      <c r="I162" s="185"/>
      <c r="J162" s="184">
        <f t="shared" si="0"/>
        <v>0</v>
      </c>
      <c r="K162" s="182" t="s">
        <v>112</v>
      </c>
      <c r="L162" s="24"/>
      <c r="M162" s="101" t="s">
        <v>1</v>
      </c>
      <c r="N162" s="102" t="s">
        <v>38</v>
      </c>
      <c r="O162" s="103">
        <v>0.928</v>
      </c>
      <c r="P162" s="103">
        <f t="shared" si="1"/>
        <v>3.712</v>
      </c>
      <c r="Q162" s="103">
        <v>0</v>
      </c>
      <c r="R162" s="103">
        <f t="shared" si="2"/>
        <v>0</v>
      </c>
      <c r="S162" s="103">
        <v>0</v>
      </c>
      <c r="T162" s="104">
        <f t="shared" si="3"/>
        <v>0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R162" s="105" t="s">
        <v>113</v>
      </c>
      <c r="AT162" s="105" t="s">
        <v>108</v>
      </c>
      <c r="AU162" s="105" t="s">
        <v>74</v>
      </c>
      <c r="AY162" s="13" t="s">
        <v>107</v>
      </c>
      <c r="BE162" s="106">
        <f t="shared" si="4"/>
        <v>0</v>
      </c>
      <c r="BF162" s="106">
        <f t="shared" si="5"/>
        <v>0</v>
      </c>
      <c r="BG162" s="106">
        <f t="shared" si="6"/>
        <v>0</v>
      </c>
      <c r="BH162" s="106">
        <f t="shared" si="7"/>
        <v>0</v>
      </c>
      <c r="BI162" s="106">
        <f t="shared" si="8"/>
        <v>0</v>
      </c>
      <c r="BJ162" s="13" t="s">
        <v>113</v>
      </c>
      <c r="BK162" s="106">
        <f t="shared" si="9"/>
        <v>0</v>
      </c>
      <c r="BL162" s="13" t="s">
        <v>113</v>
      </c>
      <c r="BM162" s="105" t="s">
        <v>254</v>
      </c>
    </row>
    <row r="163" spans="1:65" s="2" customFormat="1" ht="16.5" customHeight="1">
      <c r="A163" s="135"/>
      <c r="B163" s="189"/>
      <c r="C163" s="198">
        <v>45</v>
      </c>
      <c r="D163" s="198" t="s">
        <v>140</v>
      </c>
      <c r="E163" s="199" t="s">
        <v>255</v>
      </c>
      <c r="F163" s="200" t="s">
        <v>256</v>
      </c>
      <c r="G163" s="201" t="s">
        <v>143</v>
      </c>
      <c r="H163" s="202">
        <v>4</v>
      </c>
      <c r="I163" s="205"/>
      <c r="J163" s="202">
        <f t="shared" si="0"/>
        <v>0</v>
      </c>
      <c r="K163" s="200" t="s">
        <v>1</v>
      </c>
      <c r="L163" s="107"/>
      <c r="M163" s="108" t="s">
        <v>1</v>
      </c>
      <c r="N163" s="109" t="s">
        <v>38</v>
      </c>
      <c r="O163" s="103">
        <v>0</v>
      </c>
      <c r="P163" s="103">
        <f t="shared" si="1"/>
        <v>0</v>
      </c>
      <c r="Q163" s="103">
        <v>0</v>
      </c>
      <c r="R163" s="103">
        <f t="shared" si="2"/>
        <v>0</v>
      </c>
      <c r="S163" s="103">
        <v>0</v>
      </c>
      <c r="T163" s="104">
        <f t="shared" si="3"/>
        <v>0</v>
      </c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R163" s="105" t="s">
        <v>135</v>
      </c>
      <c r="AT163" s="105" t="s">
        <v>140</v>
      </c>
      <c r="AU163" s="105" t="s">
        <v>74</v>
      </c>
      <c r="AY163" s="13" t="s">
        <v>107</v>
      </c>
      <c r="BE163" s="106">
        <f t="shared" si="4"/>
        <v>0</v>
      </c>
      <c r="BF163" s="106">
        <f t="shared" si="5"/>
        <v>0</v>
      </c>
      <c r="BG163" s="106">
        <f t="shared" si="6"/>
        <v>0</v>
      </c>
      <c r="BH163" s="106">
        <f t="shared" si="7"/>
        <v>0</v>
      </c>
      <c r="BI163" s="106">
        <f t="shared" si="8"/>
        <v>0</v>
      </c>
      <c r="BJ163" s="13" t="s">
        <v>113</v>
      </c>
      <c r="BK163" s="106">
        <f t="shared" si="9"/>
        <v>0</v>
      </c>
      <c r="BL163" s="13" t="s">
        <v>113</v>
      </c>
      <c r="BM163" s="105" t="s">
        <v>257</v>
      </c>
    </row>
    <row r="164" spans="1:65" s="2" customFormat="1" ht="24" customHeight="1">
      <c r="A164" s="135"/>
      <c r="B164" s="189"/>
      <c r="C164" s="180">
        <v>46</v>
      </c>
      <c r="D164" s="180" t="s">
        <v>108</v>
      </c>
      <c r="E164" s="181" t="s">
        <v>258</v>
      </c>
      <c r="F164" s="182" t="s">
        <v>259</v>
      </c>
      <c r="G164" s="183" t="s">
        <v>260</v>
      </c>
      <c r="H164" s="184">
        <v>1</v>
      </c>
      <c r="I164" s="185"/>
      <c r="J164" s="184">
        <f t="shared" si="0"/>
        <v>0</v>
      </c>
      <c r="K164" s="182" t="s">
        <v>1</v>
      </c>
      <c r="L164" s="24"/>
      <c r="M164" s="101" t="s">
        <v>1</v>
      </c>
      <c r="N164" s="102" t="s">
        <v>38</v>
      </c>
      <c r="O164" s="103">
        <v>0</v>
      </c>
      <c r="P164" s="103">
        <f t="shared" si="1"/>
        <v>0</v>
      </c>
      <c r="Q164" s="103">
        <v>0</v>
      </c>
      <c r="R164" s="103">
        <f t="shared" si="2"/>
        <v>0</v>
      </c>
      <c r="S164" s="103">
        <v>0</v>
      </c>
      <c r="T164" s="104">
        <f t="shared" si="3"/>
        <v>0</v>
      </c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R164" s="105" t="s">
        <v>113</v>
      </c>
      <c r="AT164" s="105" t="s">
        <v>108</v>
      </c>
      <c r="AU164" s="105" t="s">
        <v>74</v>
      </c>
      <c r="AY164" s="13" t="s">
        <v>107</v>
      </c>
      <c r="BE164" s="106">
        <f t="shared" si="4"/>
        <v>0</v>
      </c>
      <c r="BF164" s="106">
        <f t="shared" si="5"/>
        <v>0</v>
      </c>
      <c r="BG164" s="106">
        <f t="shared" si="6"/>
        <v>0</v>
      </c>
      <c r="BH164" s="106">
        <f t="shared" si="7"/>
        <v>0</v>
      </c>
      <c r="BI164" s="106">
        <f t="shared" si="8"/>
        <v>0</v>
      </c>
      <c r="BJ164" s="13" t="s">
        <v>113</v>
      </c>
      <c r="BK164" s="106">
        <f t="shared" si="9"/>
        <v>0</v>
      </c>
      <c r="BL164" s="13" t="s">
        <v>113</v>
      </c>
      <c r="BM164" s="105" t="s">
        <v>261</v>
      </c>
    </row>
    <row r="165" spans="1:65" s="2" customFormat="1" ht="24" customHeight="1">
      <c r="A165" s="135"/>
      <c r="B165" s="189"/>
      <c r="C165" s="180">
        <v>47</v>
      </c>
      <c r="D165" s="180" t="s">
        <v>108</v>
      </c>
      <c r="E165" s="181" t="s">
        <v>262</v>
      </c>
      <c r="F165" s="182" t="s">
        <v>263</v>
      </c>
      <c r="G165" s="183" t="s">
        <v>183</v>
      </c>
      <c r="H165" s="184">
        <v>300</v>
      </c>
      <c r="I165" s="185"/>
      <c r="J165" s="184">
        <f t="shared" si="0"/>
        <v>0</v>
      </c>
      <c r="K165" s="182" t="s">
        <v>112</v>
      </c>
      <c r="L165" s="24"/>
      <c r="M165" s="101" t="s">
        <v>1</v>
      </c>
      <c r="N165" s="102" t="s">
        <v>38</v>
      </c>
      <c r="O165" s="103">
        <v>0.142</v>
      </c>
      <c r="P165" s="103">
        <f t="shared" si="1"/>
        <v>42.599999999999994</v>
      </c>
      <c r="Q165" s="103">
        <v>0</v>
      </c>
      <c r="R165" s="103">
        <f t="shared" si="2"/>
        <v>0</v>
      </c>
      <c r="S165" s="103">
        <v>0</v>
      </c>
      <c r="T165" s="104">
        <f t="shared" si="3"/>
        <v>0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R165" s="105" t="s">
        <v>113</v>
      </c>
      <c r="AT165" s="105" t="s">
        <v>108</v>
      </c>
      <c r="AU165" s="105" t="s">
        <v>74</v>
      </c>
      <c r="AY165" s="13" t="s">
        <v>107</v>
      </c>
      <c r="BE165" s="106">
        <f t="shared" si="4"/>
        <v>0</v>
      </c>
      <c r="BF165" s="106">
        <f t="shared" si="5"/>
        <v>0</v>
      </c>
      <c r="BG165" s="106">
        <f t="shared" si="6"/>
        <v>0</v>
      </c>
      <c r="BH165" s="106">
        <f t="shared" si="7"/>
        <v>0</v>
      </c>
      <c r="BI165" s="106">
        <f t="shared" si="8"/>
        <v>0</v>
      </c>
      <c r="BJ165" s="13" t="s">
        <v>113</v>
      </c>
      <c r="BK165" s="106">
        <f t="shared" si="9"/>
        <v>0</v>
      </c>
      <c r="BL165" s="13" t="s">
        <v>113</v>
      </c>
      <c r="BM165" s="105" t="s">
        <v>264</v>
      </c>
    </row>
    <row r="166" spans="1:65" s="2" customFormat="1" ht="24" customHeight="1">
      <c r="A166" s="135"/>
      <c r="B166" s="189"/>
      <c r="C166" s="198">
        <v>48</v>
      </c>
      <c r="D166" s="198" t="s">
        <v>140</v>
      </c>
      <c r="E166" s="199" t="s">
        <v>265</v>
      </c>
      <c r="F166" s="200" t="s">
        <v>266</v>
      </c>
      <c r="G166" s="201" t="s">
        <v>183</v>
      </c>
      <c r="H166" s="202">
        <v>300</v>
      </c>
      <c r="I166" s="205"/>
      <c r="J166" s="202">
        <f t="shared" si="0"/>
        <v>0</v>
      </c>
      <c r="K166" s="200" t="s">
        <v>112</v>
      </c>
      <c r="L166" s="107"/>
      <c r="M166" s="108" t="s">
        <v>1</v>
      </c>
      <c r="N166" s="109" t="s">
        <v>38</v>
      </c>
      <c r="O166" s="103">
        <v>0</v>
      </c>
      <c r="P166" s="103">
        <f t="shared" si="1"/>
        <v>0</v>
      </c>
      <c r="Q166" s="103">
        <v>0.00123</v>
      </c>
      <c r="R166" s="103">
        <f t="shared" si="2"/>
        <v>0.369</v>
      </c>
      <c r="S166" s="103">
        <v>0</v>
      </c>
      <c r="T166" s="104">
        <f t="shared" si="3"/>
        <v>0</v>
      </c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R166" s="105" t="s">
        <v>135</v>
      </c>
      <c r="AT166" s="105" t="s">
        <v>140</v>
      </c>
      <c r="AU166" s="105" t="s">
        <v>74</v>
      </c>
      <c r="AY166" s="13" t="s">
        <v>107</v>
      </c>
      <c r="BE166" s="106">
        <f t="shared" si="4"/>
        <v>0</v>
      </c>
      <c r="BF166" s="106">
        <f t="shared" si="5"/>
        <v>0</v>
      </c>
      <c r="BG166" s="106">
        <f t="shared" si="6"/>
        <v>0</v>
      </c>
      <c r="BH166" s="106">
        <f t="shared" si="7"/>
        <v>0</v>
      </c>
      <c r="BI166" s="106">
        <f t="shared" si="8"/>
        <v>0</v>
      </c>
      <c r="BJ166" s="13" t="s">
        <v>113</v>
      </c>
      <c r="BK166" s="106">
        <f t="shared" si="9"/>
        <v>0</v>
      </c>
      <c r="BL166" s="13" t="s">
        <v>113</v>
      </c>
      <c r="BM166" s="105" t="s">
        <v>267</v>
      </c>
    </row>
    <row r="167" spans="1:65" s="2" customFormat="1" ht="24" customHeight="1">
      <c r="A167" s="135"/>
      <c r="B167" s="189"/>
      <c r="C167" s="180">
        <v>49</v>
      </c>
      <c r="D167" s="180" t="s">
        <v>108</v>
      </c>
      <c r="E167" s="181" t="s">
        <v>268</v>
      </c>
      <c r="F167" s="182" t="s">
        <v>269</v>
      </c>
      <c r="G167" s="183" t="s">
        <v>183</v>
      </c>
      <c r="H167" s="184">
        <v>325</v>
      </c>
      <c r="I167" s="185"/>
      <c r="J167" s="184">
        <f t="shared" si="0"/>
        <v>0</v>
      </c>
      <c r="K167" s="182" t="s">
        <v>112</v>
      </c>
      <c r="L167" s="24"/>
      <c r="M167" s="101" t="s">
        <v>1</v>
      </c>
      <c r="N167" s="102" t="s">
        <v>38</v>
      </c>
      <c r="O167" s="103">
        <v>0.046</v>
      </c>
      <c r="P167" s="103">
        <f t="shared" si="1"/>
        <v>14.95</v>
      </c>
      <c r="Q167" s="103">
        <v>0</v>
      </c>
      <c r="R167" s="103">
        <f t="shared" si="2"/>
        <v>0</v>
      </c>
      <c r="S167" s="103">
        <v>0</v>
      </c>
      <c r="T167" s="104">
        <f t="shared" si="3"/>
        <v>0</v>
      </c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R167" s="105" t="s">
        <v>113</v>
      </c>
      <c r="AT167" s="105" t="s">
        <v>108</v>
      </c>
      <c r="AU167" s="105" t="s">
        <v>74</v>
      </c>
      <c r="AY167" s="13" t="s">
        <v>107</v>
      </c>
      <c r="BE167" s="106">
        <f t="shared" si="4"/>
        <v>0</v>
      </c>
      <c r="BF167" s="106">
        <f t="shared" si="5"/>
        <v>0</v>
      </c>
      <c r="BG167" s="106">
        <f t="shared" si="6"/>
        <v>0</v>
      </c>
      <c r="BH167" s="106">
        <f t="shared" si="7"/>
        <v>0</v>
      </c>
      <c r="BI167" s="106">
        <f t="shared" si="8"/>
        <v>0</v>
      </c>
      <c r="BJ167" s="13" t="s">
        <v>113</v>
      </c>
      <c r="BK167" s="106">
        <f t="shared" si="9"/>
        <v>0</v>
      </c>
      <c r="BL167" s="13" t="s">
        <v>113</v>
      </c>
      <c r="BM167" s="105" t="s">
        <v>270</v>
      </c>
    </row>
    <row r="168" spans="1:65" s="2" customFormat="1" ht="16.5" customHeight="1">
      <c r="A168" s="135"/>
      <c r="B168" s="189"/>
      <c r="C168" s="198">
        <v>50</v>
      </c>
      <c r="D168" s="198" t="s">
        <v>140</v>
      </c>
      <c r="E168" s="199" t="s">
        <v>271</v>
      </c>
      <c r="F168" s="200" t="s">
        <v>272</v>
      </c>
      <c r="G168" s="201" t="s">
        <v>183</v>
      </c>
      <c r="H168" s="202">
        <v>325</v>
      </c>
      <c r="I168" s="205"/>
      <c r="J168" s="202">
        <f t="shared" si="0"/>
        <v>0</v>
      </c>
      <c r="K168" s="200" t="s">
        <v>1</v>
      </c>
      <c r="L168" s="107"/>
      <c r="M168" s="108" t="s">
        <v>1</v>
      </c>
      <c r="N168" s="109" t="s">
        <v>38</v>
      </c>
      <c r="O168" s="103">
        <v>0</v>
      </c>
      <c r="P168" s="103">
        <f t="shared" si="1"/>
        <v>0</v>
      </c>
      <c r="Q168" s="103">
        <v>0</v>
      </c>
      <c r="R168" s="103">
        <f t="shared" si="2"/>
        <v>0</v>
      </c>
      <c r="S168" s="103">
        <v>0</v>
      </c>
      <c r="T168" s="104">
        <f t="shared" si="3"/>
        <v>0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R168" s="105" t="s">
        <v>135</v>
      </c>
      <c r="AT168" s="105" t="s">
        <v>140</v>
      </c>
      <c r="AU168" s="105" t="s">
        <v>74</v>
      </c>
      <c r="AY168" s="13" t="s">
        <v>107</v>
      </c>
      <c r="BE168" s="106">
        <f t="shared" si="4"/>
        <v>0</v>
      </c>
      <c r="BF168" s="106">
        <f t="shared" si="5"/>
        <v>0</v>
      </c>
      <c r="BG168" s="106">
        <f t="shared" si="6"/>
        <v>0</v>
      </c>
      <c r="BH168" s="106">
        <f t="shared" si="7"/>
        <v>0</v>
      </c>
      <c r="BI168" s="106">
        <f t="shared" si="8"/>
        <v>0</v>
      </c>
      <c r="BJ168" s="13" t="s">
        <v>113</v>
      </c>
      <c r="BK168" s="106">
        <f t="shared" si="9"/>
        <v>0</v>
      </c>
      <c r="BL168" s="13" t="s">
        <v>113</v>
      </c>
      <c r="BM168" s="105" t="s">
        <v>273</v>
      </c>
    </row>
    <row r="169" spans="1:63" s="11" customFormat="1" ht="25.95" customHeight="1">
      <c r="A169" s="176"/>
      <c r="B169" s="197"/>
      <c r="C169" s="176"/>
      <c r="D169" s="177" t="s">
        <v>68</v>
      </c>
      <c r="E169" s="178" t="s">
        <v>274</v>
      </c>
      <c r="F169" s="178" t="s">
        <v>275</v>
      </c>
      <c r="G169" s="176"/>
      <c r="H169" s="176"/>
      <c r="I169" s="176"/>
      <c r="J169" s="179">
        <f>SUM(J170:J192)</f>
        <v>0</v>
      </c>
      <c r="K169" s="176"/>
      <c r="L169" s="92"/>
      <c r="M169" s="94"/>
      <c r="N169" s="95"/>
      <c r="O169" s="95"/>
      <c r="P169" s="96">
        <f>SUM(P170:P192)</f>
        <v>1726.65</v>
      </c>
      <c r="Q169" s="95"/>
      <c r="R169" s="96">
        <f>SUM(R170:R192)</f>
        <v>701.41031</v>
      </c>
      <c r="S169" s="95"/>
      <c r="T169" s="97">
        <f>SUM(T170:T192)</f>
        <v>0</v>
      </c>
      <c r="AR169" s="93" t="s">
        <v>118</v>
      </c>
      <c r="AT169" s="98" t="s">
        <v>68</v>
      </c>
      <c r="AU169" s="98" t="s">
        <v>69</v>
      </c>
      <c r="AY169" s="93" t="s">
        <v>107</v>
      </c>
      <c r="BK169" s="99">
        <f>SUM(BK170:BK192)</f>
        <v>0</v>
      </c>
    </row>
    <row r="170" spans="1:65" s="2" customFormat="1" ht="24" customHeight="1">
      <c r="A170" s="135"/>
      <c r="B170" s="189"/>
      <c r="C170" s="180">
        <v>51</v>
      </c>
      <c r="D170" s="180" t="s">
        <v>108</v>
      </c>
      <c r="E170" s="181" t="s">
        <v>276</v>
      </c>
      <c r="F170" s="182" t="s">
        <v>277</v>
      </c>
      <c r="G170" s="183" t="s">
        <v>278</v>
      </c>
      <c r="H170" s="184">
        <v>1</v>
      </c>
      <c r="I170" s="185"/>
      <c r="J170" s="184">
        <f aca="true" t="shared" si="10" ref="J170:J192">ROUND(I170*H170,2)</f>
        <v>0</v>
      </c>
      <c r="K170" s="182" t="s">
        <v>112</v>
      </c>
      <c r="L170" s="24"/>
      <c r="M170" s="101" t="s">
        <v>1</v>
      </c>
      <c r="N170" s="102" t="s">
        <v>38</v>
      </c>
      <c r="O170" s="103">
        <v>3.51</v>
      </c>
      <c r="P170" s="103">
        <f aca="true" t="shared" si="11" ref="P170:P192">O170*H170</f>
        <v>3.51</v>
      </c>
      <c r="Q170" s="103">
        <v>0.0088</v>
      </c>
      <c r="R170" s="103">
        <f aca="true" t="shared" si="12" ref="R170:R192">Q170*H170</f>
        <v>0.0088</v>
      </c>
      <c r="S170" s="103">
        <v>0</v>
      </c>
      <c r="T170" s="104">
        <f aca="true" t="shared" si="13" ref="T170:T192">S170*H170</f>
        <v>0</v>
      </c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R170" s="105" t="s">
        <v>113</v>
      </c>
      <c r="AT170" s="105" t="s">
        <v>108</v>
      </c>
      <c r="AU170" s="105" t="s">
        <v>74</v>
      </c>
      <c r="AY170" s="13" t="s">
        <v>107</v>
      </c>
      <c r="BE170" s="106">
        <f aca="true" t="shared" si="14" ref="BE170:BE192">IF(N170="základní",J170,0)</f>
        <v>0</v>
      </c>
      <c r="BF170" s="106">
        <f aca="true" t="shared" si="15" ref="BF170:BF192">IF(N170="snížená",J170,0)</f>
        <v>0</v>
      </c>
      <c r="BG170" s="106">
        <f aca="true" t="shared" si="16" ref="BG170:BG192">IF(N170="zákl. přenesená",J170,0)</f>
        <v>0</v>
      </c>
      <c r="BH170" s="106">
        <f aca="true" t="shared" si="17" ref="BH170:BH192">IF(N170="sníž. přenesená",J170,0)</f>
        <v>0</v>
      </c>
      <c r="BI170" s="106">
        <f aca="true" t="shared" si="18" ref="BI170:BI192">IF(N170="nulová",J170,0)</f>
        <v>0</v>
      </c>
      <c r="BJ170" s="13" t="s">
        <v>113</v>
      </c>
      <c r="BK170" s="106">
        <f aca="true" t="shared" si="19" ref="BK170:BK192">ROUND(I170*H170,2)</f>
        <v>0</v>
      </c>
      <c r="BL170" s="13" t="s">
        <v>113</v>
      </c>
      <c r="BM170" s="105" t="s">
        <v>279</v>
      </c>
    </row>
    <row r="171" spans="1:65" s="2" customFormat="1" ht="24" customHeight="1">
      <c r="A171" s="135"/>
      <c r="B171" s="189"/>
      <c r="C171" s="180">
        <v>52</v>
      </c>
      <c r="D171" s="180" t="s">
        <v>108</v>
      </c>
      <c r="E171" s="181" t="s">
        <v>280</v>
      </c>
      <c r="F171" s="182" t="s">
        <v>281</v>
      </c>
      <c r="G171" s="183" t="s">
        <v>131</v>
      </c>
      <c r="H171" s="184">
        <v>16</v>
      </c>
      <c r="I171" s="185"/>
      <c r="J171" s="184">
        <f t="shared" si="10"/>
        <v>0</v>
      </c>
      <c r="K171" s="182" t="s">
        <v>112</v>
      </c>
      <c r="L171" s="24"/>
      <c r="M171" s="101" t="s">
        <v>1</v>
      </c>
      <c r="N171" s="102" t="s">
        <v>38</v>
      </c>
      <c r="O171" s="103">
        <v>0.381</v>
      </c>
      <c r="P171" s="103">
        <f t="shared" si="11"/>
        <v>6.096</v>
      </c>
      <c r="Q171" s="103">
        <v>0</v>
      </c>
      <c r="R171" s="103">
        <f t="shared" si="12"/>
        <v>0</v>
      </c>
      <c r="S171" s="103">
        <v>0</v>
      </c>
      <c r="T171" s="104">
        <f t="shared" si="13"/>
        <v>0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R171" s="105" t="s">
        <v>113</v>
      </c>
      <c r="AT171" s="105" t="s">
        <v>108</v>
      </c>
      <c r="AU171" s="105" t="s">
        <v>74</v>
      </c>
      <c r="AY171" s="13" t="s">
        <v>107</v>
      </c>
      <c r="BE171" s="106">
        <f t="shared" si="14"/>
        <v>0</v>
      </c>
      <c r="BF171" s="106">
        <f t="shared" si="15"/>
        <v>0</v>
      </c>
      <c r="BG171" s="106">
        <f t="shared" si="16"/>
        <v>0</v>
      </c>
      <c r="BH171" s="106">
        <f t="shared" si="17"/>
        <v>0</v>
      </c>
      <c r="BI171" s="106">
        <f t="shared" si="18"/>
        <v>0</v>
      </c>
      <c r="BJ171" s="13" t="s">
        <v>113</v>
      </c>
      <c r="BK171" s="106">
        <f t="shared" si="19"/>
        <v>0</v>
      </c>
      <c r="BL171" s="13" t="s">
        <v>113</v>
      </c>
      <c r="BM171" s="105" t="s">
        <v>282</v>
      </c>
    </row>
    <row r="172" spans="1:65" s="2" customFormat="1" ht="24" customHeight="1">
      <c r="A172" s="135"/>
      <c r="B172" s="189"/>
      <c r="C172" s="180">
        <v>53</v>
      </c>
      <c r="D172" s="180" t="s">
        <v>108</v>
      </c>
      <c r="E172" s="181" t="s">
        <v>283</v>
      </c>
      <c r="F172" s="182" t="s">
        <v>284</v>
      </c>
      <c r="G172" s="183" t="s">
        <v>131</v>
      </c>
      <c r="H172" s="184">
        <v>1</v>
      </c>
      <c r="I172" s="185"/>
      <c r="J172" s="184">
        <f t="shared" si="10"/>
        <v>0</v>
      </c>
      <c r="K172" s="182" t="s">
        <v>112</v>
      </c>
      <c r="L172" s="24"/>
      <c r="M172" s="101" t="s">
        <v>1</v>
      </c>
      <c r="N172" s="102" t="s">
        <v>38</v>
      </c>
      <c r="O172" s="103">
        <v>2.154</v>
      </c>
      <c r="P172" s="103">
        <f t="shared" si="11"/>
        <v>2.154</v>
      </c>
      <c r="Q172" s="103">
        <v>0</v>
      </c>
      <c r="R172" s="103">
        <f t="shared" si="12"/>
        <v>0</v>
      </c>
      <c r="S172" s="103">
        <v>0</v>
      </c>
      <c r="T172" s="104">
        <f t="shared" si="13"/>
        <v>0</v>
      </c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R172" s="105" t="s">
        <v>113</v>
      </c>
      <c r="AT172" s="105" t="s">
        <v>108</v>
      </c>
      <c r="AU172" s="105" t="s">
        <v>74</v>
      </c>
      <c r="AY172" s="13" t="s">
        <v>107</v>
      </c>
      <c r="BE172" s="106">
        <f t="shared" si="14"/>
        <v>0</v>
      </c>
      <c r="BF172" s="106">
        <f t="shared" si="15"/>
        <v>0</v>
      </c>
      <c r="BG172" s="106">
        <f t="shared" si="16"/>
        <v>0</v>
      </c>
      <c r="BH172" s="106">
        <f t="shared" si="17"/>
        <v>0</v>
      </c>
      <c r="BI172" s="106">
        <f t="shared" si="18"/>
        <v>0</v>
      </c>
      <c r="BJ172" s="13" t="s">
        <v>113</v>
      </c>
      <c r="BK172" s="106">
        <f t="shared" si="19"/>
        <v>0</v>
      </c>
      <c r="BL172" s="13" t="s">
        <v>113</v>
      </c>
      <c r="BM172" s="105" t="s">
        <v>285</v>
      </c>
    </row>
    <row r="173" spans="1:65" s="2" customFormat="1" ht="24" customHeight="1">
      <c r="A173" s="135"/>
      <c r="B173" s="189"/>
      <c r="C173" s="180">
        <v>54</v>
      </c>
      <c r="D173" s="180" t="s">
        <v>108</v>
      </c>
      <c r="E173" s="181" t="s">
        <v>286</v>
      </c>
      <c r="F173" s="182" t="s">
        <v>287</v>
      </c>
      <c r="G173" s="183" t="s">
        <v>131</v>
      </c>
      <c r="H173" s="184">
        <v>16</v>
      </c>
      <c r="I173" s="185"/>
      <c r="J173" s="184">
        <f t="shared" si="10"/>
        <v>0</v>
      </c>
      <c r="K173" s="182" t="s">
        <v>112</v>
      </c>
      <c r="L173" s="24"/>
      <c r="M173" s="101" t="s">
        <v>1</v>
      </c>
      <c r="N173" s="102" t="s">
        <v>38</v>
      </c>
      <c r="O173" s="103">
        <v>0.477</v>
      </c>
      <c r="P173" s="103">
        <f t="shared" si="11"/>
        <v>7.632</v>
      </c>
      <c r="Q173" s="103">
        <v>2.25634</v>
      </c>
      <c r="R173" s="103">
        <f t="shared" si="12"/>
        <v>36.10144</v>
      </c>
      <c r="S173" s="103">
        <v>0</v>
      </c>
      <c r="T173" s="104">
        <f t="shared" si="13"/>
        <v>0</v>
      </c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R173" s="105" t="s">
        <v>138</v>
      </c>
      <c r="AT173" s="105" t="s">
        <v>108</v>
      </c>
      <c r="AU173" s="105" t="s">
        <v>74</v>
      </c>
      <c r="AY173" s="13" t="s">
        <v>107</v>
      </c>
      <c r="BE173" s="106">
        <f t="shared" si="14"/>
        <v>0</v>
      </c>
      <c r="BF173" s="106">
        <f t="shared" si="15"/>
        <v>0</v>
      </c>
      <c r="BG173" s="106">
        <f t="shared" si="16"/>
        <v>0</v>
      </c>
      <c r="BH173" s="106">
        <f t="shared" si="17"/>
        <v>0</v>
      </c>
      <c r="BI173" s="106">
        <f t="shared" si="18"/>
        <v>0</v>
      </c>
      <c r="BJ173" s="13" t="s">
        <v>113</v>
      </c>
      <c r="BK173" s="106">
        <f t="shared" si="19"/>
        <v>0</v>
      </c>
      <c r="BL173" s="13" t="s">
        <v>138</v>
      </c>
      <c r="BM173" s="105" t="s">
        <v>288</v>
      </c>
    </row>
    <row r="174" spans="1:65" s="2" customFormat="1" ht="24" customHeight="1">
      <c r="A174" s="135"/>
      <c r="B174" s="189"/>
      <c r="C174" s="180">
        <v>55</v>
      </c>
      <c r="D174" s="180" t="s">
        <v>108</v>
      </c>
      <c r="E174" s="181" t="s">
        <v>289</v>
      </c>
      <c r="F174" s="182" t="s">
        <v>290</v>
      </c>
      <c r="G174" s="183" t="s">
        <v>183</v>
      </c>
      <c r="H174" s="184">
        <v>15</v>
      </c>
      <c r="I174" s="185"/>
      <c r="J174" s="184">
        <f t="shared" si="10"/>
        <v>0</v>
      </c>
      <c r="K174" s="182" t="s">
        <v>112</v>
      </c>
      <c r="L174" s="24"/>
      <c r="M174" s="101" t="s">
        <v>1</v>
      </c>
      <c r="N174" s="102" t="s">
        <v>38</v>
      </c>
      <c r="O174" s="103">
        <v>0.68</v>
      </c>
      <c r="P174" s="103">
        <f t="shared" si="11"/>
        <v>10.200000000000001</v>
      </c>
      <c r="Q174" s="103">
        <v>0</v>
      </c>
      <c r="R174" s="103">
        <f t="shared" si="12"/>
        <v>0</v>
      </c>
      <c r="S174" s="103">
        <v>0</v>
      </c>
      <c r="T174" s="104">
        <f t="shared" si="13"/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R174" s="105" t="s">
        <v>113</v>
      </c>
      <c r="AT174" s="105" t="s">
        <v>108</v>
      </c>
      <c r="AU174" s="105" t="s">
        <v>74</v>
      </c>
      <c r="AY174" s="13" t="s">
        <v>107</v>
      </c>
      <c r="BE174" s="106">
        <f t="shared" si="14"/>
        <v>0</v>
      </c>
      <c r="BF174" s="106">
        <f t="shared" si="15"/>
        <v>0</v>
      </c>
      <c r="BG174" s="106">
        <f t="shared" si="16"/>
        <v>0</v>
      </c>
      <c r="BH174" s="106">
        <f t="shared" si="17"/>
        <v>0</v>
      </c>
      <c r="BI174" s="106">
        <f t="shared" si="18"/>
        <v>0</v>
      </c>
      <c r="BJ174" s="13" t="s">
        <v>113</v>
      </c>
      <c r="BK174" s="106">
        <f t="shared" si="19"/>
        <v>0</v>
      </c>
      <c r="BL174" s="13" t="s">
        <v>113</v>
      </c>
      <c r="BM174" s="105" t="s">
        <v>291</v>
      </c>
    </row>
    <row r="175" spans="1:65" s="2" customFormat="1" ht="24" customHeight="1">
      <c r="A175" s="135"/>
      <c r="B175" s="189"/>
      <c r="C175" s="180">
        <v>56</v>
      </c>
      <c r="D175" s="180" t="s">
        <v>108</v>
      </c>
      <c r="E175" s="181" t="s">
        <v>292</v>
      </c>
      <c r="F175" s="182" t="s">
        <v>293</v>
      </c>
      <c r="G175" s="183" t="s">
        <v>183</v>
      </c>
      <c r="H175" s="184">
        <v>674</v>
      </c>
      <c r="I175" s="185"/>
      <c r="J175" s="184">
        <f t="shared" si="10"/>
        <v>0</v>
      </c>
      <c r="K175" s="182" t="s">
        <v>112</v>
      </c>
      <c r="L175" s="24"/>
      <c r="M175" s="101" t="s">
        <v>1</v>
      </c>
      <c r="N175" s="102" t="s">
        <v>38</v>
      </c>
      <c r="O175" s="103">
        <v>0.256</v>
      </c>
      <c r="P175" s="103">
        <f t="shared" si="11"/>
        <v>172.544</v>
      </c>
      <c r="Q175" s="103">
        <v>0</v>
      </c>
      <c r="R175" s="103">
        <f t="shared" si="12"/>
        <v>0</v>
      </c>
      <c r="S175" s="103">
        <v>0</v>
      </c>
      <c r="T175" s="104">
        <f t="shared" si="13"/>
        <v>0</v>
      </c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R175" s="105" t="s">
        <v>113</v>
      </c>
      <c r="AT175" s="105" t="s">
        <v>108</v>
      </c>
      <c r="AU175" s="105" t="s">
        <v>74</v>
      </c>
      <c r="AY175" s="13" t="s">
        <v>107</v>
      </c>
      <c r="BE175" s="106">
        <f t="shared" si="14"/>
        <v>0</v>
      </c>
      <c r="BF175" s="106">
        <f t="shared" si="15"/>
        <v>0</v>
      </c>
      <c r="BG175" s="106">
        <f t="shared" si="16"/>
        <v>0</v>
      </c>
      <c r="BH175" s="106">
        <f t="shared" si="17"/>
        <v>0</v>
      </c>
      <c r="BI175" s="106">
        <f t="shared" si="18"/>
        <v>0</v>
      </c>
      <c r="BJ175" s="13" t="s">
        <v>113</v>
      </c>
      <c r="BK175" s="106">
        <f t="shared" si="19"/>
        <v>0</v>
      </c>
      <c r="BL175" s="13" t="s">
        <v>113</v>
      </c>
      <c r="BM175" s="105" t="s">
        <v>294</v>
      </c>
    </row>
    <row r="176" spans="1:65" s="2" customFormat="1" ht="24" customHeight="1">
      <c r="A176" s="135"/>
      <c r="B176" s="189"/>
      <c r="C176" s="180">
        <v>57</v>
      </c>
      <c r="D176" s="180" t="s">
        <v>108</v>
      </c>
      <c r="E176" s="181" t="s">
        <v>295</v>
      </c>
      <c r="F176" s="182" t="s">
        <v>296</v>
      </c>
      <c r="G176" s="183" t="s">
        <v>183</v>
      </c>
      <c r="H176" s="203">
        <v>310</v>
      </c>
      <c r="I176" s="185"/>
      <c r="J176" s="184">
        <f t="shared" si="10"/>
        <v>0</v>
      </c>
      <c r="K176" s="182" t="s">
        <v>112</v>
      </c>
      <c r="L176" s="24"/>
      <c r="M176" s="101" t="s">
        <v>1</v>
      </c>
      <c r="N176" s="102" t="s">
        <v>38</v>
      </c>
      <c r="O176" s="103">
        <v>0.461</v>
      </c>
      <c r="P176" s="103">
        <f t="shared" si="11"/>
        <v>142.91</v>
      </c>
      <c r="Q176" s="103">
        <v>0</v>
      </c>
      <c r="R176" s="103">
        <f t="shared" si="12"/>
        <v>0</v>
      </c>
      <c r="S176" s="103">
        <v>0</v>
      </c>
      <c r="T176" s="104">
        <f t="shared" si="13"/>
        <v>0</v>
      </c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R176" s="105" t="s">
        <v>113</v>
      </c>
      <c r="AT176" s="105" t="s">
        <v>108</v>
      </c>
      <c r="AU176" s="105" t="s">
        <v>74</v>
      </c>
      <c r="AY176" s="13" t="s">
        <v>107</v>
      </c>
      <c r="BE176" s="106">
        <f t="shared" si="14"/>
        <v>0</v>
      </c>
      <c r="BF176" s="106">
        <f t="shared" si="15"/>
        <v>0</v>
      </c>
      <c r="BG176" s="106">
        <f t="shared" si="16"/>
        <v>0</v>
      </c>
      <c r="BH176" s="106">
        <f t="shared" si="17"/>
        <v>0</v>
      </c>
      <c r="BI176" s="106">
        <f t="shared" si="18"/>
        <v>0</v>
      </c>
      <c r="BJ176" s="13" t="s">
        <v>113</v>
      </c>
      <c r="BK176" s="106">
        <f t="shared" si="19"/>
        <v>0</v>
      </c>
      <c r="BL176" s="13" t="s">
        <v>113</v>
      </c>
      <c r="BM176" s="105" t="s">
        <v>297</v>
      </c>
    </row>
    <row r="177" spans="1:65" s="2" customFormat="1" ht="24" customHeight="1">
      <c r="A177" s="135"/>
      <c r="B177" s="189"/>
      <c r="C177" s="180">
        <v>58</v>
      </c>
      <c r="D177" s="180" t="s">
        <v>108</v>
      </c>
      <c r="E177" s="181" t="s">
        <v>298</v>
      </c>
      <c r="F177" s="182" t="s">
        <v>299</v>
      </c>
      <c r="G177" s="183" t="s">
        <v>183</v>
      </c>
      <c r="H177" s="203">
        <v>1980</v>
      </c>
      <c r="I177" s="185"/>
      <c r="J177" s="184">
        <f t="shared" si="10"/>
        <v>0</v>
      </c>
      <c r="K177" s="182" t="s">
        <v>112</v>
      </c>
      <c r="L177" s="24"/>
      <c r="M177" s="101" t="s">
        <v>1</v>
      </c>
      <c r="N177" s="102" t="s">
        <v>38</v>
      </c>
      <c r="O177" s="103">
        <v>0.111</v>
      </c>
      <c r="P177" s="103">
        <f t="shared" si="11"/>
        <v>219.78</v>
      </c>
      <c r="Q177" s="103">
        <v>0.203</v>
      </c>
      <c r="R177" s="103">
        <f t="shared" si="12"/>
        <v>401.94000000000005</v>
      </c>
      <c r="S177" s="103">
        <v>0</v>
      </c>
      <c r="T177" s="104">
        <f t="shared" si="13"/>
        <v>0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R177" s="105" t="s">
        <v>113</v>
      </c>
      <c r="AT177" s="105" t="s">
        <v>108</v>
      </c>
      <c r="AU177" s="105" t="s">
        <v>74</v>
      </c>
      <c r="AY177" s="13" t="s">
        <v>107</v>
      </c>
      <c r="BE177" s="106">
        <f t="shared" si="14"/>
        <v>0</v>
      </c>
      <c r="BF177" s="106">
        <f t="shared" si="15"/>
        <v>0</v>
      </c>
      <c r="BG177" s="106">
        <f t="shared" si="16"/>
        <v>0</v>
      </c>
      <c r="BH177" s="106">
        <f t="shared" si="17"/>
        <v>0</v>
      </c>
      <c r="BI177" s="106">
        <f t="shared" si="18"/>
        <v>0</v>
      </c>
      <c r="BJ177" s="13" t="s">
        <v>113</v>
      </c>
      <c r="BK177" s="106">
        <f t="shared" si="19"/>
        <v>0</v>
      </c>
      <c r="BL177" s="13" t="s">
        <v>113</v>
      </c>
      <c r="BM177" s="105" t="s">
        <v>300</v>
      </c>
    </row>
    <row r="178" spans="1:65" s="2" customFormat="1" ht="16.5" customHeight="1">
      <c r="A178" s="135"/>
      <c r="B178" s="189"/>
      <c r="C178" s="180">
        <v>59</v>
      </c>
      <c r="D178" s="180" t="s">
        <v>108</v>
      </c>
      <c r="E178" s="181" t="s">
        <v>301</v>
      </c>
      <c r="F178" s="182" t="s">
        <v>302</v>
      </c>
      <c r="G178" s="183" t="s">
        <v>183</v>
      </c>
      <c r="H178" s="203">
        <v>1980</v>
      </c>
      <c r="I178" s="185"/>
      <c r="J178" s="184">
        <f t="shared" si="10"/>
        <v>0</v>
      </c>
      <c r="K178" s="182" t="s">
        <v>112</v>
      </c>
      <c r="L178" s="24"/>
      <c r="M178" s="101" t="s">
        <v>1</v>
      </c>
      <c r="N178" s="102" t="s">
        <v>38</v>
      </c>
      <c r="O178" s="103">
        <v>0.025</v>
      </c>
      <c r="P178" s="103">
        <f t="shared" si="11"/>
        <v>49.5</v>
      </c>
      <c r="Q178" s="103">
        <v>9E-05</v>
      </c>
      <c r="R178" s="103">
        <f t="shared" si="12"/>
        <v>0.17820000000000003</v>
      </c>
      <c r="S178" s="103">
        <v>0</v>
      </c>
      <c r="T178" s="104">
        <f t="shared" si="13"/>
        <v>0</v>
      </c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R178" s="105" t="s">
        <v>113</v>
      </c>
      <c r="AT178" s="105" t="s">
        <v>108</v>
      </c>
      <c r="AU178" s="105" t="s">
        <v>74</v>
      </c>
      <c r="AY178" s="13" t="s">
        <v>107</v>
      </c>
      <c r="BE178" s="106">
        <f t="shared" si="14"/>
        <v>0</v>
      </c>
      <c r="BF178" s="106">
        <f t="shared" si="15"/>
        <v>0</v>
      </c>
      <c r="BG178" s="106">
        <f t="shared" si="16"/>
        <v>0</v>
      </c>
      <c r="BH178" s="106">
        <f t="shared" si="17"/>
        <v>0</v>
      </c>
      <c r="BI178" s="106">
        <f t="shared" si="18"/>
        <v>0</v>
      </c>
      <c r="BJ178" s="13" t="s">
        <v>113</v>
      </c>
      <c r="BK178" s="106">
        <f t="shared" si="19"/>
        <v>0</v>
      </c>
      <c r="BL178" s="13" t="s">
        <v>113</v>
      </c>
      <c r="BM178" s="105" t="s">
        <v>303</v>
      </c>
    </row>
    <row r="179" spans="1:65" s="2" customFormat="1" ht="16.5" customHeight="1">
      <c r="A179" s="135"/>
      <c r="B179" s="189"/>
      <c r="C179" s="198">
        <v>60</v>
      </c>
      <c r="D179" s="198" t="s">
        <v>140</v>
      </c>
      <c r="E179" s="199" t="s">
        <v>304</v>
      </c>
      <c r="F179" s="200" t="s">
        <v>305</v>
      </c>
      <c r="G179" s="201" t="s">
        <v>183</v>
      </c>
      <c r="H179" s="204">
        <v>1980</v>
      </c>
      <c r="I179" s="205"/>
      <c r="J179" s="202">
        <f t="shared" si="10"/>
        <v>0</v>
      </c>
      <c r="K179" s="200" t="s">
        <v>1</v>
      </c>
      <c r="L179" s="107"/>
      <c r="M179" s="108" t="s">
        <v>1</v>
      </c>
      <c r="N179" s="109" t="s">
        <v>38</v>
      </c>
      <c r="O179" s="103">
        <v>0</v>
      </c>
      <c r="P179" s="103">
        <f t="shared" si="11"/>
        <v>0</v>
      </c>
      <c r="Q179" s="103">
        <v>0</v>
      </c>
      <c r="R179" s="103">
        <f t="shared" si="12"/>
        <v>0</v>
      </c>
      <c r="S179" s="103">
        <v>0</v>
      </c>
      <c r="T179" s="104">
        <f t="shared" si="13"/>
        <v>0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R179" s="105" t="s">
        <v>135</v>
      </c>
      <c r="AT179" s="105" t="s">
        <v>140</v>
      </c>
      <c r="AU179" s="105" t="s">
        <v>74</v>
      </c>
      <c r="AY179" s="13" t="s">
        <v>107</v>
      </c>
      <c r="BE179" s="106">
        <f t="shared" si="14"/>
        <v>0</v>
      </c>
      <c r="BF179" s="106">
        <f t="shared" si="15"/>
        <v>0</v>
      </c>
      <c r="BG179" s="106">
        <f t="shared" si="16"/>
        <v>0</v>
      </c>
      <c r="BH179" s="106">
        <f t="shared" si="17"/>
        <v>0</v>
      </c>
      <c r="BI179" s="106">
        <f t="shared" si="18"/>
        <v>0</v>
      </c>
      <c r="BJ179" s="13" t="s">
        <v>113</v>
      </c>
      <c r="BK179" s="106">
        <f t="shared" si="19"/>
        <v>0</v>
      </c>
      <c r="BL179" s="13" t="s">
        <v>113</v>
      </c>
      <c r="BM179" s="105" t="s">
        <v>306</v>
      </c>
    </row>
    <row r="180" spans="1:65" s="2" customFormat="1" ht="24" customHeight="1">
      <c r="A180" s="135"/>
      <c r="B180" s="189"/>
      <c r="C180" s="180">
        <v>61</v>
      </c>
      <c r="D180" s="180" t="s">
        <v>108</v>
      </c>
      <c r="E180" s="181" t="s">
        <v>307</v>
      </c>
      <c r="F180" s="182" t="s">
        <v>308</v>
      </c>
      <c r="G180" s="183" t="s">
        <v>183</v>
      </c>
      <c r="H180" s="203">
        <v>1350</v>
      </c>
      <c r="I180" s="185"/>
      <c r="J180" s="184">
        <f t="shared" si="10"/>
        <v>0</v>
      </c>
      <c r="K180" s="182" t="s">
        <v>112</v>
      </c>
      <c r="L180" s="24"/>
      <c r="M180" s="101" t="s">
        <v>1</v>
      </c>
      <c r="N180" s="102" t="s">
        <v>38</v>
      </c>
      <c r="O180" s="103">
        <v>0.124</v>
      </c>
      <c r="P180" s="103">
        <f t="shared" si="11"/>
        <v>167.4</v>
      </c>
      <c r="Q180" s="103">
        <v>0</v>
      </c>
      <c r="R180" s="103">
        <f t="shared" si="12"/>
        <v>0</v>
      </c>
      <c r="S180" s="103">
        <v>0</v>
      </c>
      <c r="T180" s="104">
        <f t="shared" si="13"/>
        <v>0</v>
      </c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R180" s="105" t="s">
        <v>113</v>
      </c>
      <c r="AT180" s="105" t="s">
        <v>108</v>
      </c>
      <c r="AU180" s="105" t="s">
        <v>74</v>
      </c>
      <c r="AY180" s="13" t="s">
        <v>107</v>
      </c>
      <c r="BE180" s="106">
        <f t="shared" si="14"/>
        <v>0</v>
      </c>
      <c r="BF180" s="106">
        <f t="shared" si="15"/>
        <v>0</v>
      </c>
      <c r="BG180" s="106">
        <f t="shared" si="16"/>
        <v>0</v>
      </c>
      <c r="BH180" s="106">
        <f t="shared" si="17"/>
        <v>0</v>
      </c>
      <c r="BI180" s="106">
        <f t="shared" si="18"/>
        <v>0</v>
      </c>
      <c r="BJ180" s="13" t="s">
        <v>113</v>
      </c>
      <c r="BK180" s="106">
        <f t="shared" si="19"/>
        <v>0</v>
      </c>
      <c r="BL180" s="13" t="s">
        <v>113</v>
      </c>
      <c r="BM180" s="105" t="s">
        <v>309</v>
      </c>
    </row>
    <row r="181" spans="1:65" s="2" customFormat="1" ht="16.5" customHeight="1">
      <c r="A181" s="135"/>
      <c r="B181" s="189"/>
      <c r="C181" s="198">
        <v>62</v>
      </c>
      <c r="D181" s="198" t="s">
        <v>140</v>
      </c>
      <c r="E181" s="199" t="s">
        <v>310</v>
      </c>
      <c r="F181" s="200" t="s">
        <v>311</v>
      </c>
      <c r="G181" s="201" t="s">
        <v>183</v>
      </c>
      <c r="H181" s="204">
        <v>1350</v>
      </c>
      <c r="I181" s="205"/>
      <c r="J181" s="202">
        <f t="shared" si="10"/>
        <v>0</v>
      </c>
      <c r="K181" s="200" t="s">
        <v>1</v>
      </c>
      <c r="L181" s="107"/>
      <c r="M181" s="108" t="s">
        <v>1</v>
      </c>
      <c r="N181" s="109" t="s">
        <v>38</v>
      </c>
      <c r="O181" s="103">
        <v>0</v>
      </c>
      <c r="P181" s="103">
        <f t="shared" si="11"/>
        <v>0</v>
      </c>
      <c r="Q181" s="103">
        <v>0</v>
      </c>
      <c r="R181" s="103">
        <f t="shared" si="12"/>
        <v>0</v>
      </c>
      <c r="S181" s="103">
        <v>0</v>
      </c>
      <c r="T181" s="104">
        <f t="shared" si="13"/>
        <v>0</v>
      </c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R181" s="105" t="s">
        <v>135</v>
      </c>
      <c r="AT181" s="105" t="s">
        <v>140</v>
      </c>
      <c r="AU181" s="105" t="s">
        <v>74</v>
      </c>
      <c r="AY181" s="13" t="s">
        <v>107</v>
      </c>
      <c r="BE181" s="106">
        <f t="shared" si="14"/>
        <v>0</v>
      </c>
      <c r="BF181" s="106">
        <f t="shared" si="15"/>
        <v>0</v>
      </c>
      <c r="BG181" s="106">
        <f t="shared" si="16"/>
        <v>0</v>
      </c>
      <c r="BH181" s="106">
        <f t="shared" si="17"/>
        <v>0</v>
      </c>
      <c r="BI181" s="106">
        <f t="shared" si="18"/>
        <v>0</v>
      </c>
      <c r="BJ181" s="13" t="s">
        <v>113</v>
      </c>
      <c r="BK181" s="106">
        <f t="shared" si="19"/>
        <v>0</v>
      </c>
      <c r="BL181" s="13" t="s">
        <v>113</v>
      </c>
      <c r="BM181" s="105" t="s">
        <v>312</v>
      </c>
    </row>
    <row r="182" spans="1:65" s="2" customFormat="1" ht="24" customHeight="1">
      <c r="A182" s="135"/>
      <c r="B182" s="189"/>
      <c r="C182" s="180">
        <v>63</v>
      </c>
      <c r="D182" s="180" t="s">
        <v>108</v>
      </c>
      <c r="E182" s="181" t="s">
        <v>313</v>
      </c>
      <c r="F182" s="182" t="s">
        <v>314</v>
      </c>
      <c r="G182" s="183" t="s">
        <v>183</v>
      </c>
      <c r="H182" s="203">
        <v>643</v>
      </c>
      <c r="I182" s="185"/>
      <c r="J182" s="184">
        <f t="shared" si="10"/>
        <v>0</v>
      </c>
      <c r="K182" s="182" t="s">
        <v>112</v>
      </c>
      <c r="L182" s="24"/>
      <c r="M182" s="101" t="s">
        <v>1</v>
      </c>
      <c r="N182" s="102" t="s">
        <v>38</v>
      </c>
      <c r="O182" s="103">
        <v>0.126</v>
      </c>
      <c r="P182" s="103">
        <f t="shared" si="11"/>
        <v>81.018</v>
      </c>
      <c r="Q182" s="103">
        <v>0</v>
      </c>
      <c r="R182" s="103">
        <f t="shared" si="12"/>
        <v>0</v>
      </c>
      <c r="S182" s="103">
        <v>0</v>
      </c>
      <c r="T182" s="104">
        <f t="shared" si="13"/>
        <v>0</v>
      </c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R182" s="105" t="s">
        <v>113</v>
      </c>
      <c r="AT182" s="105" t="s">
        <v>108</v>
      </c>
      <c r="AU182" s="105" t="s">
        <v>74</v>
      </c>
      <c r="AY182" s="13" t="s">
        <v>107</v>
      </c>
      <c r="BE182" s="106">
        <f t="shared" si="14"/>
        <v>0</v>
      </c>
      <c r="BF182" s="106">
        <f t="shared" si="15"/>
        <v>0</v>
      </c>
      <c r="BG182" s="106">
        <f t="shared" si="16"/>
        <v>0</v>
      </c>
      <c r="BH182" s="106">
        <f t="shared" si="17"/>
        <v>0</v>
      </c>
      <c r="BI182" s="106">
        <f t="shared" si="18"/>
        <v>0</v>
      </c>
      <c r="BJ182" s="13" t="s">
        <v>113</v>
      </c>
      <c r="BK182" s="106">
        <f t="shared" si="19"/>
        <v>0</v>
      </c>
      <c r="BL182" s="13" t="s">
        <v>113</v>
      </c>
      <c r="BM182" s="105" t="s">
        <v>315</v>
      </c>
    </row>
    <row r="183" spans="1:65" s="2" customFormat="1" ht="16.5" customHeight="1">
      <c r="A183" s="135"/>
      <c r="B183" s="189"/>
      <c r="C183" s="198">
        <v>64</v>
      </c>
      <c r="D183" s="198" t="s">
        <v>140</v>
      </c>
      <c r="E183" s="199" t="s">
        <v>316</v>
      </c>
      <c r="F183" s="200" t="s">
        <v>317</v>
      </c>
      <c r="G183" s="201" t="s">
        <v>183</v>
      </c>
      <c r="H183" s="204">
        <v>643</v>
      </c>
      <c r="I183" s="205"/>
      <c r="J183" s="202">
        <f t="shared" si="10"/>
        <v>0</v>
      </c>
      <c r="K183" s="200" t="s">
        <v>1</v>
      </c>
      <c r="L183" s="107"/>
      <c r="M183" s="108" t="s">
        <v>1</v>
      </c>
      <c r="N183" s="109" t="s">
        <v>38</v>
      </c>
      <c r="O183" s="103">
        <v>0</v>
      </c>
      <c r="P183" s="103">
        <f t="shared" si="11"/>
        <v>0</v>
      </c>
      <c r="Q183" s="103">
        <v>0</v>
      </c>
      <c r="R183" s="103">
        <f t="shared" si="12"/>
        <v>0</v>
      </c>
      <c r="S183" s="103">
        <v>0</v>
      </c>
      <c r="T183" s="104">
        <f t="shared" si="13"/>
        <v>0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R183" s="105" t="s">
        <v>135</v>
      </c>
      <c r="AT183" s="105" t="s">
        <v>140</v>
      </c>
      <c r="AU183" s="105" t="s">
        <v>74</v>
      </c>
      <c r="AY183" s="13" t="s">
        <v>107</v>
      </c>
      <c r="BE183" s="106">
        <f t="shared" si="14"/>
        <v>0</v>
      </c>
      <c r="BF183" s="106">
        <f t="shared" si="15"/>
        <v>0</v>
      </c>
      <c r="BG183" s="106">
        <f t="shared" si="16"/>
        <v>0</v>
      </c>
      <c r="BH183" s="106">
        <f t="shared" si="17"/>
        <v>0</v>
      </c>
      <c r="BI183" s="106">
        <f t="shared" si="18"/>
        <v>0</v>
      </c>
      <c r="BJ183" s="13" t="s">
        <v>113</v>
      </c>
      <c r="BK183" s="106">
        <f t="shared" si="19"/>
        <v>0</v>
      </c>
      <c r="BL183" s="13" t="s">
        <v>113</v>
      </c>
      <c r="BM183" s="105" t="s">
        <v>318</v>
      </c>
    </row>
    <row r="184" spans="1:65" s="2" customFormat="1" ht="24" customHeight="1">
      <c r="A184" s="135"/>
      <c r="B184" s="189"/>
      <c r="C184" s="180">
        <v>65</v>
      </c>
      <c r="D184" s="180" t="s">
        <v>108</v>
      </c>
      <c r="E184" s="181" t="s">
        <v>319</v>
      </c>
      <c r="F184" s="182" t="s">
        <v>320</v>
      </c>
      <c r="G184" s="183" t="s">
        <v>131</v>
      </c>
      <c r="H184" s="203">
        <v>636</v>
      </c>
      <c r="I184" s="185"/>
      <c r="J184" s="184">
        <f t="shared" si="10"/>
        <v>0</v>
      </c>
      <c r="K184" s="182" t="s">
        <v>112</v>
      </c>
      <c r="L184" s="24"/>
      <c r="M184" s="101" t="s">
        <v>1</v>
      </c>
      <c r="N184" s="102" t="s">
        <v>38</v>
      </c>
      <c r="O184" s="103">
        <v>0.239</v>
      </c>
      <c r="P184" s="103">
        <f t="shared" si="11"/>
        <v>152.004</v>
      </c>
      <c r="Q184" s="103">
        <v>0</v>
      </c>
      <c r="R184" s="103">
        <f t="shared" si="12"/>
        <v>0</v>
      </c>
      <c r="S184" s="103">
        <v>0</v>
      </c>
      <c r="T184" s="104">
        <f t="shared" si="13"/>
        <v>0</v>
      </c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R184" s="105" t="s">
        <v>113</v>
      </c>
      <c r="AT184" s="105" t="s">
        <v>108</v>
      </c>
      <c r="AU184" s="105" t="s">
        <v>74</v>
      </c>
      <c r="AY184" s="13" t="s">
        <v>107</v>
      </c>
      <c r="BE184" s="106">
        <f t="shared" si="14"/>
        <v>0</v>
      </c>
      <c r="BF184" s="106">
        <f t="shared" si="15"/>
        <v>0</v>
      </c>
      <c r="BG184" s="106">
        <f t="shared" si="16"/>
        <v>0</v>
      </c>
      <c r="BH184" s="106">
        <f t="shared" si="17"/>
        <v>0</v>
      </c>
      <c r="BI184" s="106">
        <f t="shared" si="18"/>
        <v>0</v>
      </c>
      <c r="BJ184" s="13" t="s">
        <v>113</v>
      </c>
      <c r="BK184" s="106">
        <f t="shared" si="19"/>
        <v>0</v>
      </c>
      <c r="BL184" s="13" t="s">
        <v>113</v>
      </c>
      <c r="BM184" s="105" t="s">
        <v>321</v>
      </c>
    </row>
    <row r="185" spans="1:65" s="2" customFormat="1" ht="24" customHeight="1">
      <c r="A185" s="135"/>
      <c r="B185" s="189"/>
      <c r="C185" s="180">
        <v>66</v>
      </c>
      <c r="D185" s="180" t="s">
        <v>108</v>
      </c>
      <c r="E185" s="181" t="s">
        <v>322</v>
      </c>
      <c r="F185" s="182" t="s">
        <v>323</v>
      </c>
      <c r="G185" s="183" t="s">
        <v>183</v>
      </c>
      <c r="H185" s="203">
        <v>379</v>
      </c>
      <c r="I185" s="185"/>
      <c r="J185" s="184">
        <f t="shared" si="10"/>
        <v>0</v>
      </c>
      <c r="K185" s="182" t="s">
        <v>112</v>
      </c>
      <c r="L185" s="24"/>
      <c r="M185" s="101" t="s">
        <v>1</v>
      </c>
      <c r="N185" s="102" t="s">
        <v>38</v>
      </c>
      <c r="O185" s="103">
        <v>0.224</v>
      </c>
      <c r="P185" s="103">
        <f t="shared" si="11"/>
        <v>84.896</v>
      </c>
      <c r="Q185" s="103">
        <v>0.22563</v>
      </c>
      <c r="R185" s="103">
        <f t="shared" si="12"/>
        <v>85.51377</v>
      </c>
      <c r="S185" s="103">
        <v>0</v>
      </c>
      <c r="T185" s="104">
        <f t="shared" si="13"/>
        <v>0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R185" s="105" t="s">
        <v>113</v>
      </c>
      <c r="AT185" s="105" t="s">
        <v>108</v>
      </c>
      <c r="AU185" s="105" t="s">
        <v>74</v>
      </c>
      <c r="AY185" s="13" t="s">
        <v>107</v>
      </c>
      <c r="BE185" s="106">
        <f t="shared" si="14"/>
        <v>0</v>
      </c>
      <c r="BF185" s="106">
        <f t="shared" si="15"/>
        <v>0</v>
      </c>
      <c r="BG185" s="106">
        <f t="shared" si="16"/>
        <v>0</v>
      </c>
      <c r="BH185" s="106">
        <f t="shared" si="17"/>
        <v>0</v>
      </c>
      <c r="BI185" s="106">
        <f t="shared" si="18"/>
        <v>0</v>
      </c>
      <c r="BJ185" s="13" t="s">
        <v>113</v>
      </c>
      <c r="BK185" s="106">
        <f t="shared" si="19"/>
        <v>0</v>
      </c>
      <c r="BL185" s="13" t="s">
        <v>113</v>
      </c>
      <c r="BM185" s="105" t="s">
        <v>324</v>
      </c>
    </row>
    <row r="186" spans="1:65" s="2" customFormat="1" ht="24" customHeight="1">
      <c r="A186" s="135"/>
      <c r="B186" s="189"/>
      <c r="C186" s="180">
        <v>67</v>
      </c>
      <c r="D186" s="180" t="s">
        <v>108</v>
      </c>
      <c r="E186" s="181" t="s">
        <v>325</v>
      </c>
      <c r="F186" s="182" t="s">
        <v>326</v>
      </c>
      <c r="G186" s="183" t="s">
        <v>183</v>
      </c>
      <c r="H186" s="203">
        <v>280</v>
      </c>
      <c r="I186" s="185"/>
      <c r="J186" s="184">
        <f t="shared" si="10"/>
        <v>0</v>
      </c>
      <c r="K186" s="182" t="s">
        <v>112</v>
      </c>
      <c r="L186" s="24"/>
      <c r="M186" s="101" t="s">
        <v>1</v>
      </c>
      <c r="N186" s="102" t="s">
        <v>38</v>
      </c>
      <c r="O186" s="103">
        <v>0.285</v>
      </c>
      <c r="P186" s="103">
        <f t="shared" si="11"/>
        <v>79.8</v>
      </c>
      <c r="Q186" s="103">
        <v>0</v>
      </c>
      <c r="R186" s="103">
        <f t="shared" si="12"/>
        <v>0</v>
      </c>
      <c r="S186" s="103">
        <v>0</v>
      </c>
      <c r="T186" s="104">
        <f t="shared" si="13"/>
        <v>0</v>
      </c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R186" s="105" t="s">
        <v>113</v>
      </c>
      <c r="AT186" s="105" t="s">
        <v>108</v>
      </c>
      <c r="AU186" s="105" t="s">
        <v>74</v>
      </c>
      <c r="AY186" s="13" t="s">
        <v>107</v>
      </c>
      <c r="BE186" s="106">
        <f t="shared" si="14"/>
        <v>0</v>
      </c>
      <c r="BF186" s="106">
        <f t="shared" si="15"/>
        <v>0</v>
      </c>
      <c r="BG186" s="106">
        <f t="shared" si="16"/>
        <v>0</v>
      </c>
      <c r="BH186" s="106">
        <f t="shared" si="17"/>
        <v>0</v>
      </c>
      <c r="BI186" s="106">
        <f t="shared" si="18"/>
        <v>0</v>
      </c>
      <c r="BJ186" s="13" t="s">
        <v>113</v>
      </c>
      <c r="BK186" s="106">
        <f t="shared" si="19"/>
        <v>0</v>
      </c>
      <c r="BL186" s="13" t="s">
        <v>113</v>
      </c>
      <c r="BM186" s="105" t="s">
        <v>327</v>
      </c>
    </row>
    <row r="187" spans="1:65" s="2" customFormat="1" ht="24" customHeight="1">
      <c r="A187" s="135"/>
      <c r="B187" s="189"/>
      <c r="C187" s="180">
        <v>68</v>
      </c>
      <c r="D187" s="180" t="s">
        <v>108</v>
      </c>
      <c r="E187" s="181" t="s">
        <v>328</v>
      </c>
      <c r="F187" s="182" t="s">
        <v>329</v>
      </c>
      <c r="G187" s="183" t="s">
        <v>330</v>
      </c>
      <c r="H187" s="203">
        <v>110</v>
      </c>
      <c r="I187" s="185"/>
      <c r="J187" s="184">
        <f t="shared" si="10"/>
        <v>0</v>
      </c>
      <c r="K187" s="182" t="s">
        <v>112</v>
      </c>
      <c r="L187" s="24"/>
      <c r="M187" s="101" t="s">
        <v>1</v>
      </c>
      <c r="N187" s="102" t="s">
        <v>38</v>
      </c>
      <c r="O187" s="103">
        <v>0.981</v>
      </c>
      <c r="P187" s="103">
        <f t="shared" si="11"/>
        <v>107.91</v>
      </c>
      <c r="Q187" s="103">
        <v>0</v>
      </c>
      <c r="R187" s="103">
        <f t="shared" si="12"/>
        <v>0</v>
      </c>
      <c r="S187" s="103">
        <v>0</v>
      </c>
      <c r="T187" s="104">
        <f t="shared" si="13"/>
        <v>0</v>
      </c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R187" s="105" t="s">
        <v>113</v>
      </c>
      <c r="AT187" s="105" t="s">
        <v>108</v>
      </c>
      <c r="AU187" s="105" t="s">
        <v>74</v>
      </c>
      <c r="AY187" s="13" t="s">
        <v>107</v>
      </c>
      <c r="BE187" s="106">
        <f t="shared" si="14"/>
        <v>0</v>
      </c>
      <c r="BF187" s="106">
        <f t="shared" si="15"/>
        <v>0</v>
      </c>
      <c r="BG187" s="106">
        <f t="shared" si="16"/>
        <v>0</v>
      </c>
      <c r="BH187" s="106">
        <f t="shared" si="17"/>
        <v>0</v>
      </c>
      <c r="BI187" s="106">
        <f t="shared" si="18"/>
        <v>0</v>
      </c>
      <c r="BJ187" s="13" t="s">
        <v>113</v>
      </c>
      <c r="BK187" s="106">
        <f t="shared" si="19"/>
        <v>0</v>
      </c>
      <c r="BL187" s="13" t="s">
        <v>113</v>
      </c>
      <c r="BM187" s="105" t="s">
        <v>331</v>
      </c>
    </row>
    <row r="188" spans="1:65" s="2" customFormat="1" ht="24" customHeight="1">
      <c r="A188" s="135"/>
      <c r="B188" s="189"/>
      <c r="C188" s="180">
        <v>69</v>
      </c>
      <c r="D188" s="180" t="s">
        <v>108</v>
      </c>
      <c r="E188" s="181" t="s">
        <v>332</v>
      </c>
      <c r="F188" s="182" t="s">
        <v>333</v>
      </c>
      <c r="G188" s="183" t="s">
        <v>330</v>
      </c>
      <c r="H188" s="203">
        <v>110</v>
      </c>
      <c r="I188" s="185"/>
      <c r="J188" s="184">
        <f t="shared" si="10"/>
        <v>0</v>
      </c>
      <c r="K188" s="182" t="s">
        <v>112</v>
      </c>
      <c r="L188" s="24"/>
      <c r="M188" s="101" t="s">
        <v>1</v>
      </c>
      <c r="N188" s="102" t="s">
        <v>38</v>
      </c>
      <c r="O188" s="103">
        <v>0.398</v>
      </c>
      <c r="P188" s="103">
        <f t="shared" si="11"/>
        <v>43.78</v>
      </c>
      <c r="Q188" s="103">
        <v>0.18025</v>
      </c>
      <c r="R188" s="103">
        <f t="shared" si="12"/>
        <v>19.8275</v>
      </c>
      <c r="S188" s="103">
        <v>0</v>
      </c>
      <c r="T188" s="104">
        <f t="shared" si="13"/>
        <v>0</v>
      </c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R188" s="105" t="s">
        <v>113</v>
      </c>
      <c r="AT188" s="105" t="s">
        <v>108</v>
      </c>
      <c r="AU188" s="105" t="s">
        <v>74</v>
      </c>
      <c r="AY188" s="13" t="s">
        <v>107</v>
      </c>
      <c r="BE188" s="106">
        <f t="shared" si="14"/>
        <v>0</v>
      </c>
      <c r="BF188" s="106">
        <f t="shared" si="15"/>
        <v>0</v>
      </c>
      <c r="BG188" s="106">
        <f t="shared" si="16"/>
        <v>0</v>
      </c>
      <c r="BH188" s="106">
        <f t="shared" si="17"/>
        <v>0</v>
      </c>
      <c r="BI188" s="106">
        <f t="shared" si="18"/>
        <v>0</v>
      </c>
      <c r="BJ188" s="13" t="s">
        <v>113</v>
      </c>
      <c r="BK188" s="106">
        <f t="shared" si="19"/>
        <v>0</v>
      </c>
      <c r="BL188" s="13" t="s">
        <v>113</v>
      </c>
      <c r="BM188" s="105" t="s">
        <v>334</v>
      </c>
    </row>
    <row r="189" spans="1:65" s="2" customFormat="1" ht="24" customHeight="1">
      <c r="A189" s="135"/>
      <c r="B189" s="189"/>
      <c r="C189" s="180">
        <v>70</v>
      </c>
      <c r="D189" s="180" t="s">
        <v>108</v>
      </c>
      <c r="E189" s="181" t="s">
        <v>335</v>
      </c>
      <c r="F189" s="182" t="s">
        <v>336</v>
      </c>
      <c r="G189" s="183" t="s">
        <v>183</v>
      </c>
      <c r="H189" s="184">
        <v>332</v>
      </c>
      <c r="I189" s="185"/>
      <c r="J189" s="184">
        <f t="shared" si="10"/>
        <v>0</v>
      </c>
      <c r="K189" s="182" t="s">
        <v>112</v>
      </c>
      <c r="L189" s="24"/>
      <c r="M189" s="101" t="s">
        <v>1</v>
      </c>
      <c r="N189" s="102" t="s">
        <v>38</v>
      </c>
      <c r="O189" s="103">
        <v>0.307</v>
      </c>
      <c r="P189" s="103">
        <f t="shared" si="11"/>
        <v>101.92399999999999</v>
      </c>
      <c r="Q189" s="103">
        <v>8E-05</v>
      </c>
      <c r="R189" s="103">
        <f t="shared" si="12"/>
        <v>0.026560000000000004</v>
      </c>
      <c r="S189" s="103">
        <v>0</v>
      </c>
      <c r="T189" s="104">
        <f t="shared" si="13"/>
        <v>0</v>
      </c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R189" s="105" t="s">
        <v>113</v>
      </c>
      <c r="AT189" s="105" t="s">
        <v>108</v>
      </c>
      <c r="AU189" s="105" t="s">
        <v>74</v>
      </c>
      <c r="AY189" s="13" t="s">
        <v>107</v>
      </c>
      <c r="BE189" s="106">
        <f t="shared" si="14"/>
        <v>0</v>
      </c>
      <c r="BF189" s="106">
        <f t="shared" si="15"/>
        <v>0</v>
      </c>
      <c r="BG189" s="106">
        <f t="shared" si="16"/>
        <v>0</v>
      </c>
      <c r="BH189" s="106">
        <f t="shared" si="17"/>
        <v>0</v>
      </c>
      <c r="BI189" s="106">
        <f t="shared" si="18"/>
        <v>0</v>
      </c>
      <c r="BJ189" s="13" t="s">
        <v>113</v>
      </c>
      <c r="BK189" s="106">
        <f t="shared" si="19"/>
        <v>0</v>
      </c>
      <c r="BL189" s="13" t="s">
        <v>113</v>
      </c>
      <c r="BM189" s="105" t="s">
        <v>337</v>
      </c>
    </row>
    <row r="190" spans="1:65" s="2" customFormat="1" ht="24" customHeight="1">
      <c r="A190" s="135"/>
      <c r="B190" s="189"/>
      <c r="C190" s="180">
        <v>71</v>
      </c>
      <c r="D190" s="180" t="s">
        <v>108</v>
      </c>
      <c r="E190" s="181" t="s">
        <v>338</v>
      </c>
      <c r="F190" s="182" t="s">
        <v>339</v>
      </c>
      <c r="G190" s="183" t="s">
        <v>330</v>
      </c>
      <c r="H190" s="184">
        <v>132</v>
      </c>
      <c r="I190" s="185"/>
      <c r="J190" s="184">
        <f t="shared" si="10"/>
        <v>0</v>
      </c>
      <c r="K190" s="182" t="s">
        <v>112</v>
      </c>
      <c r="L190" s="24"/>
      <c r="M190" s="101" t="s">
        <v>1</v>
      </c>
      <c r="N190" s="102" t="s">
        <v>38</v>
      </c>
      <c r="O190" s="103">
        <v>2.067</v>
      </c>
      <c r="P190" s="103">
        <f t="shared" si="11"/>
        <v>272.84400000000005</v>
      </c>
      <c r="Q190" s="103">
        <v>0</v>
      </c>
      <c r="R190" s="103">
        <f t="shared" si="12"/>
        <v>0</v>
      </c>
      <c r="S190" s="103">
        <v>0</v>
      </c>
      <c r="T190" s="104">
        <f t="shared" si="13"/>
        <v>0</v>
      </c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R190" s="105" t="s">
        <v>113</v>
      </c>
      <c r="AT190" s="105" t="s">
        <v>108</v>
      </c>
      <c r="AU190" s="105" t="s">
        <v>74</v>
      </c>
      <c r="AY190" s="13" t="s">
        <v>107</v>
      </c>
      <c r="BE190" s="106">
        <f t="shared" si="14"/>
        <v>0</v>
      </c>
      <c r="BF190" s="106">
        <f t="shared" si="15"/>
        <v>0</v>
      </c>
      <c r="BG190" s="106">
        <f t="shared" si="16"/>
        <v>0</v>
      </c>
      <c r="BH190" s="106">
        <f t="shared" si="17"/>
        <v>0</v>
      </c>
      <c r="BI190" s="106">
        <f t="shared" si="18"/>
        <v>0</v>
      </c>
      <c r="BJ190" s="13" t="s">
        <v>113</v>
      </c>
      <c r="BK190" s="106">
        <f t="shared" si="19"/>
        <v>0</v>
      </c>
      <c r="BL190" s="13" t="s">
        <v>113</v>
      </c>
      <c r="BM190" s="105" t="s">
        <v>340</v>
      </c>
    </row>
    <row r="191" spans="1:65" s="2" customFormat="1" ht="24" customHeight="1">
      <c r="A191" s="135"/>
      <c r="B191" s="189"/>
      <c r="C191" s="180">
        <v>72</v>
      </c>
      <c r="D191" s="180" t="s">
        <v>108</v>
      </c>
      <c r="E191" s="181" t="s">
        <v>341</v>
      </c>
      <c r="F191" s="182" t="s">
        <v>342</v>
      </c>
      <c r="G191" s="183" t="s">
        <v>330</v>
      </c>
      <c r="H191" s="184">
        <v>132</v>
      </c>
      <c r="I191" s="185"/>
      <c r="J191" s="184">
        <f t="shared" si="10"/>
        <v>0</v>
      </c>
      <c r="K191" s="182" t="s">
        <v>112</v>
      </c>
      <c r="L191" s="24"/>
      <c r="M191" s="101" t="s">
        <v>1</v>
      </c>
      <c r="N191" s="102" t="s">
        <v>38</v>
      </c>
      <c r="O191" s="103">
        <v>0.077</v>
      </c>
      <c r="P191" s="103">
        <f t="shared" si="11"/>
        <v>10.164</v>
      </c>
      <c r="Q191" s="103">
        <v>0.48767</v>
      </c>
      <c r="R191" s="103">
        <f t="shared" si="12"/>
        <v>64.37244</v>
      </c>
      <c r="S191" s="103">
        <v>0</v>
      </c>
      <c r="T191" s="104">
        <f t="shared" si="13"/>
        <v>0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R191" s="105" t="s">
        <v>113</v>
      </c>
      <c r="AT191" s="105" t="s">
        <v>108</v>
      </c>
      <c r="AU191" s="105" t="s">
        <v>74</v>
      </c>
      <c r="AY191" s="13" t="s">
        <v>107</v>
      </c>
      <c r="BE191" s="106">
        <f t="shared" si="14"/>
        <v>0</v>
      </c>
      <c r="BF191" s="106">
        <f t="shared" si="15"/>
        <v>0</v>
      </c>
      <c r="BG191" s="106">
        <f t="shared" si="16"/>
        <v>0</v>
      </c>
      <c r="BH191" s="106">
        <f t="shared" si="17"/>
        <v>0</v>
      </c>
      <c r="BI191" s="106">
        <f t="shared" si="18"/>
        <v>0</v>
      </c>
      <c r="BJ191" s="13" t="s">
        <v>113</v>
      </c>
      <c r="BK191" s="106">
        <f t="shared" si="19"/>
        <v>0</v>
      </c>
      <c r="BL191" s="13" t="s">
        <v>113</v>
      </c>
      <c r="BM191" s="105" t="s">
        <v>343</v>
      </c>
    </row>
    <row r="192" spans="1:65" s="2" customFormat="1" ht="24" customHeight="1">
      <c r="A192" s="135"/>
      <c r="B192" s="189"/>
      <c r="C192" s="180">
        <v>73</v>
      </c>
      <c r="D192" s="180" t="s">
        <v>108</v>
      </c>
      <c r="E192" s="181" t="s">
        <v>344</v>
      </c>
      <c r="F192" s="182" t="s">
        <v>345</v>
      </c>
      <c r="G192" s="183" t="s">
        <v>330</v>
      </c>
      <c r="H192" s="184">
        <v>252</v>
      </c>
      <c r="I192" s="185"/>
      <c r="J192" s="184">
        <f t="shared" si="10"/>
        <v>0</v>
      </c>
      <c r="K192" s="182" t="s">
        <v>112</v>
      </c>
      <c r="L192" s="24"/>
      <c r="M192" s="101" t="s">
        <v>1</v>
      </c>
      <c r="N192" s="102" t="s">
        <v>38</v>
      </c>
      <c r="O192" s="103">
        <v>0.042</v>
      </c>
      <c r="P192" s="103">
        <f t="shared" si="11"/>
        <v>10.584000000000001</v>
      </c>
      <c r="Q192" s="103">
        <v>0.3708</v>
      </c>
      <c r="R192" s="103">
        <f t="shared" si="12"/>
        <v>93.44160000000001</v>
      </c>
      <c r="S192" s="103">
        <v>0</v>
      </c>
      <c r="T192" s="104">
        <f t="shared" si="13"/>
        <v>0</v>
      </c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R192" s="105" t="s">
        <v>113</v>
      </c>
      <c r="AT192" s="105" t="s">
        <v>108</v>
      </c>
      <c r="AU192" s="105" t="s">
        <v>74</v>
      </c>
      <c r="AY192" s="13" t="s">
        <v>107</v>
      </c>
      <c r="BE192" s="106">
        <f t="shared" si="14"/>
        <v>0</v>
      </c>
      <c r="BF192" s="106">
        <f t="shared" si="15"/>
        <v>0</v>
      </c>
      <c r="BG192" s="106">
        <f t="shared" si="16"/>
        <v>0</v>
      </c>
      <c r="BH192" s="106">
        <f t="shared" si="17"/>
        <v>0</v>
      </c>
      <c r="BI192" s="106">
        <f t="shared" si="18"/>
        <v>0</v>
      </c>
      <c r="BJ192" s="13" t="s">
        <v>113</v>
      </c>
      <c r="BK192" s="106">
        <f t="shared" si="19"/>
        <v>0</v>
      </c>
      <c r="BL192" s="13" t="s">
        <v>113</v>
      </c>
      <c r="BM192" s="105" t="s">
        <v>346</v>
      </c>
    </row>
    <row r="193" spans="1:63" s="11" customFormat="1" ht="25.95" customHeight="1">
      <c r="A193" s="176"/>
      <c r="B193" s="197"/>
      <c r="C193" s="176"/>
      <c r="D193" s="177" t="s">
        <v>68</v>
      </c>
      <c r="E193" s="178" t="s">
        <v>347</v>
      </c>
      <c r="F193" s="178" t="s">
        <v>348</v>
      </c>
      <c r="G193" s="176"/>
      <c r="H193" s="176"/>
      <c r="I193" s="176"/>
      <c r="J193" s="179">
        <f>SUM(J194:J206)</f>
        <v>0</v>
      </c>
      <c r="K193" s="176"/>
      <c r="L193" s="92"/>
      <c r="M193" s="94"/>
      <c r="N193" s="95"/>
      <c r="O193" s="95"/>
      <c r="P193" s="96">
        <f>SUM(P194:P206)</f>
        <v>1195.1420000000003</v>
      </c>
      <c r="Q193" s="95"/>
      <c r="R193" s="96">
        <f>SUM(R194:R206)</f>
        <v>0</v>
      </c>
      <c r="S193" s="95"/>
      <c r="T193" s="97">
        <f>SUM(T194:T206)</f>
        <v>0</v>
      </c>
      <c r="AR193" s="93" t="s">
        <v>125</v>
      </c>
      <c r="AT193" s="98" t="s">
        <v>68</v>
      </c>
      <c r="AU193" s="98" t="s">
        <v>69</v>
      </c>
      <c r="AY193" s="93" t="s">
        <v>107</v>
      </c>
      <c r="BK193" s="99">
        <f>SUM(BK194:BK206)</f>
        <v>0</v>
      </c>
    </row>
    <row r="194" spans="1:65" s="2" customFormat="1" ht="16.5" customHeight="1">
      <c r="A194" s="135"/>
      <c r="B194" s="189"/>
      <c r="C194" s="180">
        <v>74</v>
      </c>
      <c r="D194" s="180" t="s">
        <v>108</v>
      </c>
      <c r="E194" s="181" t="s">
        <v>349</v>
      </c>
      <c r="F194" s="182" t="s">
        <v>350</v>
      </c>
      <c r="G194" s="183" t="s">
        <v>351</v>
      </c>
      <c r="H194" s="184">
        <v>93</v>
      </c>
      <c r="I194" s="185"/>
      <c r="J194" s="184">
        <f aca="true" t="shared" si="20" ref="J194:J206">ROUND(I194*H194,2)</f>
        <v>0</v>
      </c>
      <c r="K194" s="182" t="s">
        <v>1</v>
      </c>
      <c r="L194" s="24"/>
      <c r="M194" s="101" t="s">
        <v>1</v>
      </c>
      <c r="N194" s="102" t="s">
        <v>38</v>
      </c>
      <c r="O194" s="103">
        <v>12.082</v>
      </c>
      <c r="P194" s="103">
        <f aca="true" t="shared" si="21" ref="P194:P206">O194*H194</f>
        <v>1123.626</v>
      </c>
      <c r="Q194" s="103">
        <v>0</v>
      </c>
      <c r="R194" s="103">
        <f aca="true" t="shared" si="22" ref="R194:R206">Q194*H194</f>
        <v>0</v>
      </c>
      <c r="S194" s="103">
        <v>0</v>
      </c>
      <c r="T194" s="104">
        <f aca="true" t="shared" si="23" ref="T194:T206">S194*H194</f>
        <v>0</v>
      </c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R194" s="105" t="s">
        <v>352</v>
      </c>
      <c r="AT194" s="105" t="s">
        <v>108</v>
      </c>
      <c r="AU194" s="105" t="s">
        <v>74</v>
      </c>
      <c r="AY194" s="13" t="s">
        <v>107</v>
      </c>
      <c r="BE194" s="106">
        <f aca="true" t="shared" si="24" ref="BE194:BE206">IF(N194="základní",J194,0)</f>
        <v>0</v>
      </c>
      <c r="BF194" s="106">
        <f aca="true" t="shared" si="25" ref="BF194:BF206">IF(N194="snížená",J194,0)</f>
        <v>0</v>
      </c>
      <c r="BG194" s="106">
        <f aca="true" t="shared" si="26" ref="BG194:BG206">IF(N194="zákl. přenesená",J194,0)</f>
        <v>0</v>
      </c>
      <c r="BH194" s="106">
        <f aca="true" t="shared" si="27" ref="BH194:BH206">IF(N194="sníž. přenesená",J194,0)</f>
        <v>0</v>
      </c>
      <c r="BI194" s="106">
        <f aca="true" t="shared" si="28" ref="BI194:BI206">IF(N194="nulová",J194,0)</f>
        <v>0</v>
      </c>
      <c r="BJ194" s="13" t="s">
        <v>113</v>
      </c>
      <c r="BK194" s="106">
        <f aca="true" t="shared" si="29" ref="BK194:BK206">ROUND(I194*H194,2)</f>
        <v>0</v>
      </c>
      <c r="BL194" s="13" t="s">
        <v>352</v>
      </c>
      <c r="BM194" s="105" t="s">
        <v>353</v>
      </c>
    </row>
    <row r="195" spans="1:65" s="2" customFormat="1" ht="24" customHeight="1">
      <c r="A195" s="135"/>
      <c r="B195" s="189"/>
      <c r="C195" s="180">
        <v>75</v>
      </c>
      <c r="D195" s="180" t="s">
        <v>108</v>
      </c>
      <c r="E195" s="181" t="s">
        <v>354</v>
      </c>
      <c r="F195" s="182" t="s">
        <v>355</v>
      </c>
      <c r="G195" s="183" t="s">
        <v>111</v>
      </c>
      <c r="H195" s="184">
        <v>1</v>
      </c>
      <c r="I195" s="185"/>
      <c r="J195" s="184">
        <f t="shared" si="20"/>
        <v>0</v>
      </c>
      <c r="K195" s="182" t="s">
        <v>112</v>
      </c>
      <c r="L195" s="24"/>
      <c r="M195" s="101" t="s">
        <v>1</v>
      </c>
      <c r="N195" s="102" t="s">
        <v>38</v>
      </c>
      <c r="O195" s="103">
        <v>31.842</v>
      </c>
      <c r="P195" s="103">
        <f t="shared" si="21"/>
        <v>31.842</v>
      </c>
      <c r="Q195" s="103">
        <v>0</v>
      </c>
      <c r="R195" s="103">
        <f t="shared" si="22"/>
        <v>0</v>
      </c>
      <c r="S195" s="103">
        <v>0</v>
      </c>
      <c r="T195" s="104">
        <f t="shared" si="23"/>
        <v>0</v>
      </c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R195" s="105" t="s">
        <v>352</v>
      </c>
      <c r="AT195" s="105" t="s">
        <v>108</v>
      </c>
      <c r="AU195" s="105" t="s">
        <v>74</v>
      </c>
      <c r="AY195" s="13" t="s">
        <v>107</v>
      </c>
      <c r="BE195" s="106">
        <f t="shared" si="24"/>
        <v>0</v>
      </c>
      <c r="BF195" s="106">
        <f t="shared" si="25"/>
        <v>0</v>
      </c>
      <c r="BG195" s="106">
        <f t="shared" si="26"/>
        <v>0</v>
      </c>
      <c r="BH195" s="106">
        <f t="shared" si="27"/>
        <v>0</v>
      </c>
      <c r="BI195" s="106">
        <f t="shared" si="28"/>
        <v>0</v>
      </c>
      <c r="BJ195" s="13" t="s">
        <v>113</v>
      </c>
      <c r="BK195" s="106">
        <f t="shared" si="29"/>
        <v>0</v>
      </c>
      <c r="BL195" s="13" t="s">
        <v>352</v>
      </c>
      <c r="BM195" s="105" t="s">
        <v>356</v>
      </c>
    </row>
    <row r="196" spans="1:65" s="2" customFormat="1" ht="24" customHeight="1">
      <c r="A196" s="135"/>
      <c r="B196" s="189"/>
      <c r="C196" s="180">
        <v>76</v>
      </c>
      <c r="D196" s="180" t="s">
        <v>108</v>
      </c>
      <c r="E196" s="181" t="s">
        <v>357</v>
      </c>
      <c r="F196" s="182" t="s">
        <v>358</v>
      </c>
      <c r="G196" s="183" t="s">
        <v>111</v>
      </c>
      <c r="H196" s="184">
        <v>1</v>
      </c>
      <c r="I196" s="185"/>
      <c r="J196" s="184">
        <f t="shared" si="20"/>
        <v>0</v>
      </c>
      <c r="K196" s="182" t="s">
        <v>112</v>
      </c>
      <c r="L196" s="24"/>
      <c r="M196" s="101" t="s">
        <v>1</v>
      </c>
      <c r="N196" s="102" t="s">
        <v>38</v>
      </c>
      <c r="O196" s="103">
        <v>23.505</v>
      </c>
      <c r="P196" s="103">
        <f t="shared" si="21"/>
        <v>23.505</v>
      </c>
      <c r="Q196" s="103">
        <v>0</v>
      </c>
      <c r="R196" s="103">
        <f t="shared" si="22"/>
        <v>0</v>
      </c>
      <c r="S196" s="103">
        <v>0</v>
      </c>
      <c r="T196" s="104">
        <f t="shared" si="23"/>
        <v>0</v>
      </c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R196" s="105" t="s">
        <v>352</v>
      </c>
      <c r="AT196" s="105" t="s">
        <v>108</v>
      </c>
      <c r="AU196" s="105" t="s">
        <v>74</v>
      </c>
      <c r="AY196" s="13" t="s">
        <v>107</v>
      </c>
      <c r="BE196" s="106">
        <f t="shared" si="24"/>
        <v>0</v>
      </c>
      <c r="BF196" s="106">
        <f t="shared" si="25"/>
        <v>0</v>
      </c>
      <c r="BG196" s="106">
        <f t="shared" si="26"/>
        <v>0</v>
      </c>
      <c r="BH196" s="106">
        <f t="shared" si="27"/>
        <v>0</v>
      </c>
      <c r="BI196" s="106">
        <f t="shared" si="28"/>
        <v>0</v>
      </c>
      <c r="BJ196" s="13" t="s">
        <v>113</v>
      </c>
      <c r="BK196" s="106">
        <f t="shared" si="29"/>
        <v>0</v>
      </c>
      <c r="BL196" s="13" t="s">
        <v>352</v>
      </c>
      <c r="BM196" s="105" t="s">
        <v>359</v>
      </c>
    </row>
    <row r="197" spans="1:65" s="2" customFormat="1" ht="16.5" customHeight="1">
      <c r="A197" s="135"/>
      <c r="B197" s="189"/>
      <c r="C197" s="180">
        <v>77</v>
      </c>
      <c r="D197" s="180" t="s">
        <v>108</v>
      </c>
      <c r="E197" s="181" t="s">
        <v>360</v>
      </c>
      <c r="F197" s="182" t="s">
        <v>361</v>
      </c>
      <c r="G197" s="183" t="s">
        <v>362</v>
      </c>
      <c r="H197" s="184">
        <v>1</v>
      </c>
      <c r="I197" s="185"/>
      <c r="J197" s="184">
        <f t="shared" si="20"/>
        <v>0</v>
      </c>
      <c r="K197" s="182" t="s">
        <v>112</v>
      </c>
      <c r="L197" s="24"/>
      <c r="M197" s="101" t="s">
        <v>1</v>
      </c>
      <c r="N197" s="102" t="s">
        <v>38</v>
      </c>
      <c r="O197" s="103">
        <v>7.442</v>
      </c>
      <c r="P197" s="103">
        <f t="shared" si="21"/>
        <v>7.442</v>
      </c>
      <c r="Q197" s="103">
        <v>0</v>
      </c>
      <c r="R197" s="103">
        <f t="shared" si="22"/>
        <v>0</v>
      </c>
      <c r="S197" s="103">
        <v>0</v>
      </c>
      <c r="T197" s="104">
        <f t="shared" si="23"/>
        <v>0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R197" s="105" t="s">
        <v>352</v>
      </c>
      <c r="AT197" s="105" t="s">
        <v>108</v>
      </c>
      <c r="AU197" s="105" t="s">
        <v>74</v>
      </c>
      <c r="AY197" s="13" t="s">
        <v>107</v>
      </c>
      <c r="BE197" s="106">
        <f t="shared" si="24"/>
        <v>0</v>
      </c>
      <c r="BF197" s="106">
        <f t="shared" si="25"/>
        <v>0</v>
      </c>
      <c r="BG197" s="106">
        <f t="shared" si="26"/>
        <v>0</v>
      </c>
      <c r="BH197" s="106">
        <f t="shared" si="27"/>
        <v>0</v>
      </c>
      <c r="BI197" s="106">
        <f t="shared" si="28"/>
        <v>0</v>
      </c>
      <c r="BJ197" s="13" t="s">
        <v>113</v>
      </c>
      <c r="BK197" s="106">
        <f t="shared" si="29"/>
        <v>0</v>
      </c>
      <c r="BL197" s="13" t="s">
        <v>352</v>
      </c>
      <c r="BM197" s="105" t="s">
        <v>363</v>
      </c>
    </row>
    <row r="198" spans="1:65" s="2" customFormat="1" ht="16.5" customHeight="1">
      <c r="A198" s="135"/>
      <c r="B198" s="189"/>
      <c r="C198" s="180">
        <v>78</v>
      </c>
      <c r="D198" s="180" t="s">
        <v>108</v>
      </c>
      <c r="E198" s="181" t="s">
        <v>364</v>
      </c>
      <c r="F198" s="182" t="s">
        <v>365</v>
      </c>
      <c r="G198" s="183" t="s">
        <v>362</v>
      </c>
      <c r="H198" s="184">
        <v>1</v>
      </c>
      <c r="I198" s="185"/>
      <c r="J198" s="184">
        <f t="shared" si="20"/>
        <v>0</v>
      </c>
      <c r="K198" s="182" t="s">
        <v>112</v>
      </c>
      <c r="L198" s="24"/>
      <c r="M198" s="101" t="s">
        <v>1</v>
      </c>
      <c r="N198" s="102" t="s">
        <v>38</v>
      </c>
      <c r="O198" s="103">
        <v>8.727</v>
      </c>
      <c r="P198" s="103">
        <f t="shared" si="21"/>
        <v>8.727</v>
      </c>
      <c r="Q198" s="103">
        <v>0</v>
      </c>
      <c r="R198" s="103">
        <f t="shared" si="22"/>
        <v>0</v>
      </c>
      <c r="S198" s="103">
        <v>0</v>
      </c>
      <c r="T198" s="104">
        <f t="shared" si="23"/>
        <v>0</v>
      </c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R198" s="105" t="s">
        <v>352</v>
      </c>
      <c r="AT198" s="105" t="s">
        <v>108</v>
      </c>
      <c r="AU198" s="105" t="s">
        <v>74</v>
      </c>
      <c r="AY198" s="13" t="s">
        <v>107</v>
      </c>
      <c r="BE198" s="106">
        <f t="shared" si="24"/>
        <v>0</v>
      </c>
      <c r="BF198" s="106">
        <f t="shared" si="25"/>
        <v>0</v>
      </c>
      <c r="BG198" s="106">
        <f t="shared" si="26"/>
        <v>0</v>
      </c>
      <c r="BH198" s="106">
        <f t="shared" si="27"/>
        <v>0</v>
      </c>
      <c r="BI198" s="106">
        <f t="shared" si="28"/>
        <v>0</v>
      </c>
      <c r="BJ198" s="13" t="s">
        <v>113</v>
      </c>
      <c r="BK198" s="106">
        <f t="shared" si="29"/>
        <v>0</v>
      </c>
      <c r="BL198" s="13" t="s">
        <v>352</v>
      </c>
      <c r="BM198" s="105" t="s">
        <v>366</v>
      </c>
    </row>
    <row r="199" spans="1:65" s="2" customFormat="1" ht="16.5" customHeight="1">
      <c r="A199" s="135"/>
      <c r="B199" s="189"/>
      <c r="C199" s="198">
        <v>79</v>
      </c>
      <c r="D199" s="198" t="s">
        <v>140</v>
      </c>
      <c r="E199" s="199" t="s">
        <v>367</v>
      </c>
      <c r="F199" s="200" t="s">
        <v>368</v>
      </c>
      <c r="G199" s="201" t="s">
        <v>369</v>
      </c>
      <c r="H199" s="202">
        <v>4</v>
      </c>
      <c r="I199" s="205"/>
      <c r="J199" s="202">
        <f t="shared" si="20"/>
        <v>0</v>
      </c>
      <c r="K199" s="200" t="s">
        <v>1</v>
      </c>
      <c r="L199" s="107"/>
      <c r="M199" s="108" t="s">
        <v>1</v>
      </c>
      <c r="N199" s="109" t="s">
        <v>38</v>
      </c>
      <c r="O199" s="103">
        <v>0</v>
      </c>
      <c r="P199" s="103">
        <f t="shared" si="21"/>
        <v>0</v>
      </c>
      <c r="Q199" s="103">
        <v>0</v>
      </c>
      <c r="R199" s="103">
        <f t="shared" si="22"/>
        <v>0</v>
      </c>
      <c r="S199" s="103">
        <v>0</v>
      </c>
      <c r="T199" s="104">
        <f t="shared" si="23"/>
        <v>0</v>
      </c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R199" s="105" t="s">
        <v>135</v>
      </c>
      <c r="AT199" s="105" t="s">
        <v>140</v>
      </c>
      <c r="AU199" s="105" t="s">
        <v>74</v>
      </c>
      <c r="AY199" s="13" t="s">
        <v>107</v>
      </c>
      <c r="BE199" s="106">
        <f t="shared" si="24"/>
        <v>0</v>
      </c>
      <c r="BF199" s="106">
        <f t="shared" si="25"/>
        <v>0</v>
      </c>
      <c r="BG199" s="106">
        <f t="shared" si="26"/>
        <v>0</v>
      </c>
      <c r="BH199" s="106">
        <f t="shared" si="27"/>
        <v>0</v>
      </c>
      <c r="BI199" s="106">
        <f t="shared" si="28"/>
        <v>0</v>
      </c>
      <c r="BJ199" s="13" t="s">
        <v>113</v>
      </c>
      <c r="BK199" s="106">
        <f t="shared" si="29"/>
        <v>0</v>
      </c>
      <c r="BL199" s="13" t="s">
        <v>113</v>
      </c>
      <c r="BM199" s="105" t="s">
        <v>370</v>
      </c>
    </row>
    <row r="200" spans="1:65" s="2" customFormat="1" ht="16.5" customHeight="1">
      <c r="A200" s="135"/>
      <c r="B200" s="189"/>
      <c r="C200" s="180">
        <v>80</v>
      </c>
      <c r="D200" s="180" t="s">
        <v>108</v>
      </c>
      <c r="E200" s="181" t="s">
        <v>371</v>
      </c>
      <c r="F200" s="182" t="s">
        <v>372</v>
      </c>
      <c r="G200" s="183" t="s">
        <v>369</v>
      </c>
      <c r="H200" s="184">
        <v>1</v>
      </c>
      <c r="I200" s="185"/>
      <c r="J200" s="184">
        <f t="shared" si="20"/>
        <v>0</v>
      </c>
      <c r="K200" s="182" t="s">
        <v>112</v>
      </c>
      <c r="L200" s="24"/>
      <c r="M200" s="101" t="s">
        <v>1</v>
      </c>
      <c r="N200" s="102" t="s">
        <v>38</v>
      </c>
      <c r="O200" s="103">
        <v>0</v>
      </c>
      <c r="P200" s="103">
        <f t="shared" si="21"/>
        <v>0</v>
      </c>
      <c r="Q200" s="103">
        <v>0</v>
      </c>
      <c r="R200" s="103">
        <f t="shared" si="22"/>
        <v>0</v>
      </c>
      <c r="S200" s="103">
        <v>0</v>
      </c>
      <c r="T200" s="104">
        <f t="shared" si="23"/>
        <v>0</v>
      </c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R200" s="105" t="s">
        <v>352</v>
      </c>
      <c r="AT200" s="105" t="s">
        <v>108</v>
      </c>
      <c r="AU200" s="105" t="s">
        <v>74</v>
      </c>
      <c r="AY200" s="13" t="s">
        <v>107</v>
      </c>
      <c r="BE200" s="106">
        <f t="shared" si="24"/>
        <v>0</v>
      </c>
      <c r="BF200" s="106">
        <f t="shared" si="25"/>
        <v>0</v>
      </c>
      <c r="BG200" s="106">
        <f t="shared" si="26"/>
        <v>0</v>
      </c>
      <c r="BH200" s="106">
        <f t="shared" si="27"/>
        <v>0</v>
      </c>
      <c r="BI200" s="106">
        <f t="shared" si="28"/>
        <v>0</v>
      </c>
      <c r="BJ200" s="13" t="s">
        <v>113</v>
      </c>
      <c r="BK200" s="106">
        <f t="shared" si="29"/>
        <v>0</v>
      </c>
      <c r="BL200" s="13" t="s">
        <v>352</v>
      </c>
      <c r="BM200" s="105" t="s">
        <v>373</v>
      </c>
    </row>
    <row r="201" spans="1:65" s="2" customFormat="1" ht="16.5" customHeight="1">
      <c r="A201" s="135"/>
      <c r="B201" s="189"/>
      <c r="C201" s="180">
        <v>81</v>
      </c>
      <c r="D201" s="180" t="s">
        <v>108</v>
      </c>
      <c r="E201" s="181" t="s">
        <v>374</v>
      </c>
      <c r="F201" s="182" t="s">
        <v>375</v>
      </c>
      <c r="G201" s="183" t="s">
        <v>369</v>
      </c>
      <c r="H201" s="184">
        <v>2</v>
      </c>
      <c r="I201" s="185"/>
      <c r="J201" s="184">
        <f t="shared" si="20"/>
        <v>0</v>
      </c>
      <c r="K201" s="182" t="s">
        <v>112</v>
      </c>
      <c r="L201" s="24"/>
      <c r="M201" s="101" t="s">
        <v>1</v>
      </c>
      <c r="N201" s="102" t="s">
        <v>38</v>
      </c>
      <c r="O201" s="103">
        <v>0</v>
      </c>
      <c r="P201" s="103">
        <f t="shared" si="21"/>
        <v>0</v>
      </c>
      <c r="Q201" s="103">
        <v>0</v>
      </c>
      <c r="R201" s="103">
        <f t="shared" si="22"/>
        <v>0</v>
      </c>
      <c r="S201" s="103">
        <v>0</v>
      </c>
      <c r="T201" s="104">
        <f t="shared" si="23"/>
        <v>0</v>
      </c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R201" s="105" t="s">
        <v>352</v>
      </c>
      <c r="AT201" s="105" t="s">
        <v>108</v>
      </c>
      <c r="AU201" s="105" t="s">
        <v>74</v>
      </c>
      <c r="AY201" s="13" t="s">
        <v>107</v>
      </c>
      <c r="BE201" s="106">
        <f t="shared" si="24"/>
        <v>0</v>
      </c>
      <c r="BF201" s="106">
        <f t="shared" si="25"/>
        <v>0</v>
      </c>
      <c r="BG201" s="106">
        <f t="shared" si="26"/>
        <v>0</v>
      </c>
      <c r="BH201" s="106">
        <f t="shared" si="27"/>
        <v>0</v>
      </c>
      <c r="BI201" s="106">
        <f t="shared" si="28"/>
        <v>0</v>
      </c>
      <c r="BJ201" s="13" t="s">
        <v>113</v>
      </c>
      <c r="BK201" s="106">
        <f t="shared" si="29"/>
        <v>0</v>
      </c>
      <c r="BL201" s="13" t="s">
        <v>352</v>
      </c>
      <c r="BM201" s="105" t="s">
        <v>376</v>
      </c>
    </row>
    <row r="202" spans="1:65" s="2" customFormat="1" ht="16.5" customHeight="1">
      <c r="A202" s="135"/>
      <c r="B202" s="189"/>
      <c r="C202" s="180">
        <v>82</v>
      </c>
      <c r="D202" s="180" t="s">
        <v>108</v>
      </c>
      <c r="E202" s="181" t="s">
        <v>377</v>
      </c>
      <c r="F202" s="182" t="s">
        <v>378</v>
      </c>
      <c r="G202" s="183" t="s">
        <v>369</v>
      </c>
      <c r="H202" s="184">
        <v>2.5</v>
      </c>
      <c r="I202" s="185"/>
      <c r="J202" s="184">
        <f t="shared" si="20"/>
        <v>0</v>
      </c>
      <c r="K202" s="182" t="s">
        <v>112</v>
      </c>
      <c r="L202" s="24"/>
      <c r="M202" s="101" t="s">
        <v>1</v>
      </c>
      <c r="N202" s="102" t="s">
        <v>38</v>
      </c>
      <c r="O202" s="103">
        <v>0</v>
      </c>
      <c r="P202" s="103">
        <f t="shared" si="21"/>
        <v>0</v>
      </c>
      <c r="Q202" s="103">
        <v>0</v>
      </c>
      <c r="R202" s="103">
        <f t="shared" si="22"/>
        <v>0</v>
      </c>
      <c r="S202" s="103">
        <v>0</v>
      </c>
      <c r="T202" s="104">
        <f t="shared" si="23"/>
        <v>0</v>
      </c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R202" s="105" t="s">
        <v>352</v>
      </c>
      <c r="AT202" s="105" t="s">
        <v>108</v>
      </c>
      <c r="AU202" s="105" t="s">
        <v>74</v>
      </c>
      <c r="AY202" s="13" t="s">
        <v>107</v>
      </c>
      <c r="BE202" s="106">
        <f t="shared" si="24"/>
        <v>0</v>
      </c>
      <c r="BF202" s="106">
        <f t="shared" si="25"/>
        <v>0</v>
      </c>
      <c r="BG202" s="106">
        <f t="shared" si="26"/>
        <v>0</v>
      </c>
      <c r="BH202" s="106">
        <f t="shared" si="27"/>
        <v>0</v>
      </c>
      <c r="BI202" s="106">
        <f t="shared" si="28"/>
        <v>0</v>
      </c>
      <c r="BJ202" s="13" t="s">
        <v>113</v>
      </c>
      <c r="BK202" s="106">
        <f t="shared" si="29"/>
        <v>0</v>
      </c>
      <c r="BL202" s="13" t="s">
        <v>352</v>
      </c>
      <c r="BM202" s="105" t="s">
        <v>379</v>
      </c>
    </row>
    <row r="203" spans="1:65" s="2" customFormat="1" ht="16.5" customHeight="1">
      <c r="A203" s="135"/>
      <c r="B203" s="189"/>
      <c r="C203" s="180">
        <v>83</v>
      </c>
      <c r="D203" s="180" t="s">
        <v>108</v>
      </c>
      <c r="E203" s="181" t="s">
        <v>380</v>
      </c>
      <c r="F203" s="182" t="s">
        <v>381</v>
      </c>
      <c r="G203" s="183" t="s">
        <v>369</v>
      </c>
      <c r="H203" s="184">
        <v>1.5</v>
      </c>
      <c r="I203" s="185"/>
      <c r="J203" s="184">
        <f t="shared" si="20"/>
        <v>0</v>
      </c>
      <c r="K203" s="182" t="s">
        <v>112</v>
      </c>
      <c r="L203" s="24"/>
      <c r="M203" s="101" t="s">
        <v>1</v>
      </c>
      <c r="N203" s="102" t="s">
        <v>38</v>
      </c>
      <c r="O203" s="103">
        <v>0</v>
      </c>
      <c r="P203" s="103">
        <f t="shared" si="21"/>
        <v>0</v>
      </c>
      <c r="Q203" s="103">
        <v>0</v>
      </c>
      <c r="R203" s="103">
        <f t="shared" si="22"/>
        <v>0</v>
      </c>
      <c r="S203" s="103">
        <v>0</v>
      </c>
      <c r="T203" s="104">
        <f t="shared" si="23"/>
        <v>0</v>
      </c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R203" s="105" t="s">
        <v>352</v>
      </c>
      <c r="AT203" s="105" t="s">
        <v>108</v>
      </c>
      <c r="AU203" s="105" t="s">
        <v>74</v>
      </c>
      <c r="AY203" s="13" t="s">
        <v>107</v>
      </c>
      <c r="BE203" s="106">
        <f t="shared" si="24"/>
        <v>0</v>
      </c>
      <c r="BF203" s="106">
        <f t="shared" si="25"/>
        <v>0</v>
      </c>
      <c r="BG203" s="106">
        <f t="shared" si="26"/>
        <v>0</v>
      </c>
      <c r="BH203" s="106">
        <f t="shared" si="27"/>
        <v>0</v>
      </c>
      <c r="BI203" s="106">
        <f t="shared" si="28"/>
        <v>0</v>
      </c>
      <c r="BJ203" s="13" t="s">
        <v>113</v>
      </c>
      <c r="BK203" s="106">
        <f t="shared" si="29"/>
        <v>0</v>
      </c>
      <c r="BL203" s="13" t="s">
        <v>352</v>
      </c>
      <c r="BM203" s="105" t="s">
        <v>382</v>
      </c>
    </row>
    <row r="204" spans="1:65" s="2" customFormat="1" ht="16.5" customHeight="1">
      <c r="A204" s="135"/>
      <c r="B204" s="189"/>
      <c r="C204" s="180">
        <v>84</v>
      </c>
      <c r="D204" s="180" t="s">
        <v>108</v>
      </c>
      <c r="E204" s="181" t="s">
        <v>383</v>
      </c>
      <c r="F204" s="182" t="s">
        <v>384</v>
      </c>
      <c r="G204" s="183" t="s">
        <v>369</v>
      </c>
      <c r="H204" s="184">
        <v>2.6</v>
      </c>
      <c r="I204" s="185"/>
      <c r="J204" s="184">
        <f t="shared" si="20"/>
        <v>0</v>
      </c>
      <c r="K204" s="182" t="s">
        <v>1</v>
      </c>
      <c r="L204" s="24"/>
      <c r="M204" s="101" t="s">
        <v>1</v>
      </c>
      <c r="N204" s="102" t="s">
        <v>38</v>
      </c>
      <c r="O204" s="103">
        <v>0</v>
      </c>
      <c r="P204" s="103">
        <f t="shared" si="21"/>
        <v>0</v>
      </c>
      <c r="Q204" s="103">
        <v>0</v>
      </c>
      <c r="R204" s="103">
        <f t="shared" si="22"/>
        <v>0</v>
      </c>
      <c r="S204" s="103">
        <v>0</v>
      </c>
      <c r="T204" s="104">
        <f t="shared" si="23"/>
        <v>0</v>
      </c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R204" s="105" t="s">
        <v>113</v>
      </c>
      <c r="AT204" s="105" t="s">
        <v>108</v>
      </c>
      <c r="AU204" s="105" t="s">
        <v>74</v>
      </c>
      <c r="AY204" s="13" t="s">
        <v>107</v>
      </c>
      <c r="BE204" s="106">
        <f t="shared" si="24"/>
        <v>0</v>
      </c>
      <c r="BF204" s="106">
        <f t="shared" si="25"/>
        <v>0</v>
      </c>
      <c r="BG204" s="106">
        <f t="shared" si="26"/>
        <v>0</v>
      </c>
      <c r="BH204" s="106">
        <f t="shared" si="27"/>
        <v>0</v>
      </c>
      <c r="BI204" s="106">
        <f t="shared" si="28"/>
        <v>0</v>
      </c>
      <c r="BJ204" s="13" t="s">
        <v>113</v>
      </c>
      <c r="BK204" s="106">
        <f t="shared" si="29"/>
        <v>0</v>
      </c>
      <c r="BL204" s="13" t="s">
        <v>113</v>
      </c>
      <c r="BM204" s="105" t="s">
        <v>385</v>
      </c>
    </row>
    <row r="205" spans="1:65" s="2" customFormat="1" ht="16.5" customHeight="1">
      <c r="A205" s="135"/>
      <c r="B205" s="189"/>
      <c r="C205" s="180">
        <v>85</v>
      </c>
      <c r="D205" s="180" t="s">
        <v>108</v>
      </c>
      <c r="E205" s="181" t="s">
        <v>386</v>
      </c>
      <c r="F205" s="182" t="s">
        <v>387</v>
      </c>
      <c r="G205" s="183" t="s">
        <v>369</v>
      </c>
      <c r="H205" s="184">
        <v>2.5</v>
      </c>
      <c r="I205" s="185"/>
      <c r="J205" s="184">
        <f t="shared" si="20"/>
        <v>0</v>
      </c>
      <c r="K205" s="182" t="s">
        <v>1</v>
      </c>
      <c r="L205" s="24"/>
      <c r="M205" s="101" t="s">
        <v>1</v>
      </c>
      <c r="N205" s="102" t="s">
        <v>38</v>
      </c>
      <c r="O205" s="103">
        <v>0</v>
      </c>
      <c r="P205" s="103">
        <f t="shared" si="21"/>
        <v>0</v>
      </c>
      <c r="Q205" s="103">
        <v>0</v>
      </c>
      <c r="R205" s="103">
        <f t="shared" si="22"/>
        <v>0</v>
      </c>
      <c r="S205" s="103">
        <v>0</v>
      </c>
      <c r="T205" s="104">
        <f t="shared" si="23"/>
        <v>0</v>
      </c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R205" s="105" t="s">
        <v>113</v>
      </c>
      <c r="AT205" s="105" t="s">
        <v>108</v>
      </c>
      <c r="AU205" s="105" t="s">
        <v>74</v>
      </c>
      <c r="AY205" s="13" t="s">
        <v>107</v>
      </c>
      <c r="BE205" s="106">
        <f t="shared" si="24"/>
        <v>0</v>
      </c>
      <c r="BF205" s="106">
        <f t="shared" si="25"/>
        <v>0</v>
      </c>
      <c r="BG205" s="106">
        <f t="shared" si="26"/>
        <v>0</v>
      </c>
      <c r="BH205" s="106">
        <f t="shared" si="27"/>
        <v>0</v>
      </c>
      <c r="BI205" s="106">
        <f t="shared" si="28"/>
        <v>0</v>
      </c>
      <c r="BJ205" s="13" t="s">
        <v>113</v>
      </c>
      <c r="BK205" s="106">
        <f t="shared" si="29"/>
        <v>0</v>
      </c>
      <c r="BL205" s="13" t="s">
        <v>113</v>
      </c>
      <c r="BM205" s="105" t="s">
        <v>388</v>
      </c>
    </row>
    <row r="206" spans="1:65" s="2" customFormat="1" ht="24" customHeight="1">
      <c r="A206" s="135"/>
      <c r="B206" s="189"/>
      <c r="C206" s="180">
        <v>86</v>
      </c>
      <c r="D206" s="180" t="s">
        <v>108</v>
      </c>
      <c r="E206" s="181" t="s">
        <v>389</v>
      </c>
      <c r="F206" s="182" t="s">
        <v>390</v>
      </c>
      <c r="G206" s="183" t="s">
        <v>369</v>
      </c>
      <c r="H206" s="184">
        <v>1.5</v>
      </c>
      <c r="I206" s="185"/>
      <c r="J206" s="184">
        <f t="shared" si="20"/>
        <v>0</v>
      </c>
      <c r="K206" s="182" t="s">
        <v>1</v>
      </c>
      <c r="L206" s="24"/>
      <c r="M206" s="110" t="s">
        <v>1</v>
      </c>
      <c r="N206" s="111" t="s">
        <v>38</v>
      </c>
      <c r="O206" s="112">
        <v>0</v>
      </c>
      <c r="P206" s="112">
        <f t="shared" si="21"/>
        <v>0</v>
      </c>
      <c r="Q206" s="112">
        <v>0</v>
      </c>
      <c r="R206" s="112">
        <f t="shared" si="22"/>
        <v>0</v>
      </c>
      <c r="S206" s="112">
        <v>0</v>
      </c>
      <c r="T206" s="113">
        <f t="shared" si="23"/>
        <v>0</v>
      </c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R206" s="105" t="s">
        <v>113</v>
      </c>
      <c r="AT206" s="105" t="s">
        <v>108</v>
      </c>
      <c r="AU206" s="105" t="s">
        <v>74</v>
      </c>
      <c r="AY206" s="13" t="s">
        <v>107</v>
      </c>
      <c r="BE206" s="106">
        <f t="shared" si="24"/>
        <v>0</v>
      </c>
      <c r="BF206" s="106">
        <f t="shared" si="25"/>
        <v>0</v>
      </c>
      <c r="BG206" s="106">
        <f t="shared" si="26"/>
        <v>0</v>
      </c>
      <c r="BH206" s="106">
        <f t="shared" si="27"/>
        <v>0</v>
      </c>
      <c r="BI206" s="106">
        <f t="shared" si="28"/>
        <v>0</v>
      </c>
      <c r="BJ206" s="13" t="s">
        <v>113</v>
      </c>
      <c r="BK206" s="106">
        <f t="shared" si="29"/>
        <v>0</v>
      </c>
      <c r="BL206" s="13" t="s">
        <v>113</v>
      </c>
      <c r="BM206" s="105" t="s">
        <v>391</v>
      </c>
    </row>
    <row r="207" spans="1:31" s="2" customFormat="1" ht="6.9" customHeight="1">
      <c r="A207" s="135"/>
      <c r="B207" s="192"/>
      <c r="C207" s="161"/>
      <c r="D207" s="161"/>
      <c r="E207" s="161"/>
      <c r="F207" s="161"/>
      <c r="G207" s="161"/>
      <c r="H207" s="161"/>
      <c r="I207" s="161"/>
      <c r="J207" s="161"/>
      <c r="K207" s="161"/>
      <c r="L207" s="24"/>
      <c r="M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</sheetData>
  <sheetProtection algorithmName="SHA-512" hashValue="r4uQQURkyaHqB1eSYMLhU+FI9bcxUBh9lP+9MfvoVjvrNFbW6nWgDeuNvWiq1ZWx4frgQFagP6zO76w3a4fFQg==" saltValue="VfU61mETy+WtKOgaZvxJ5Q==" spinCount="100000" sheet="1" objects="1" scenarios="1"/>
  <autoFilter ref="C122:K206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DESKTOP-SVF98RT\Adminn</dc:creator>
  <cp:keywords/>
  <dc:description/>
  <cp:lastModifiedBy>Vladimír Toman</cp:lastModifiedBy>
  <dcterms:created xsi:type="dcterms:W3CDTF">2019-12-15T14:40:06Z</dcterms:created>
  <dcterms:modified xsi:type="dcterms:W3CDTF">2020-03-27T07:10:14Z</dcterms:modified>
  <cp:category/>
  <cp:version/>
  <cp:contentType/>
  <cp:contentStatus/>
</cp:coreProperties>
</file>