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3040" windowHeight="9195" firstSheet="1" activeTab="1"/>
  </bookViews>
  <sheets>
    <sheet name="Rekapitulace stavby" sheetId="1" state="veryHidden" r:id="rId1"/>
    <sheet name="5570 - Biologická rekulti..." sheetId="2" r:id="rId2"/>
  </sheets>
  <definedNames>
    <definedName name="_xlnm._FilterDatabase" localSheetId="1" hidden="1">'5570 - Biologická rekulti...'!$C$114:$K$202</definedName>
    <definedName name="_xlnm.Print_Area" localSheetId="1">'5570 - Biologická rekulti...'!$C$4:$J$37,'5570 - Biologická rekulti...'!$C$49:$J$75,'5570 - Biologická rekulti...'!$C$81:$J$98,'5570 - Biologická rekulti...'!$C$104:$K$202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'5570 - Biologická rekulti...'!$114:$114</definedName>
  </definedNames>
  <calcPr calcId="162913"/>
</workbook>
</file>

<file path=xl/sharedStrings.xml><?xml version="1.0" encoding="utf-8"?>
<sst xmlns="http://schemas.openxmlformats.org/spreadsheetml/2006/main" count="1260" uniqueCount="279">
  <si>
    <t>Export Komplet</t>
  </si>
  <si>
    <t/>
  </si>
  <si>
    <t>2.0</t>
  </si>
  <si>
    <t>False</t>
  </si>
  <si>
    <t>{6ac9378c-596c-4798-af94-987901f94f11}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</si>
  <si>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</si>
  <si>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</si>
  <si>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</si>
  <si>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</si>
  <si>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</si>
  <si>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</si>
  <si>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</si>
  <si>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</si>
  <si>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</si>
  <si>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5570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</si>
  <si>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</si>
  <si>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</si>
  <si>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Biologická rekultivace - sanace zátrhu Střimické výsypky - PP 2020-2022</t>
  </si>
  <si>
    <t>0,1</t>
  </si>
  <si>
    <t>KSO:</t>
  </si>
  <si>
    <t>CC-CZ:</t>
  </si>
  <si>
    <t>1</t>
  </si>
  <si>
    <t>Místo:</t>
  </si>
  <si>
    <t xml:space="preserve"> </t>
  </si>
  <si>
    <t>Datum:</t>
  </si>
  <si>
    <t>7. 1. 2020</t>
  </si>
  <si>
    <t>10</t>
  </si>
  <si>
    <t>CZ-CPV:</t>
  </si>
  <si>
    <t>45112320-4</t>
  </si>
  <si>
    <t>100</t>
  </si>
  <si>
    <t>Zadavatel:</t>
  </si>
  <si>
    <t>IČ:</t>
  </si>
  <si>
    <t xml:space="preserve">Palivový kombinát Ústí s.p. </t>
  </si>
  <si>
    <t>DIČ:</t>
  </si>
  <si>
    <t>Uchazeč:</t>
  </si>
  <si>
    <t>Vyplň údaj</t>
  </si>
  <si>
    <t>Projektant:</t>
  </si>
  <si>
    <t>B-PROJEKTY Teplice s.r.o.</t>
  </si>
  <si>
    <t>True</t>
  </si>
  <si>
    <t>Zpracovatel:</t>
  </si>
  <si>
    <t>Ladislav Marek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</si>
  <si>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</si>
  <si>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</si>
  <si>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</si>
  <si>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</si>
  <si>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</si>
  <si>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</si>
  <si>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</si>
  <si>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</si>
  <si>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</si>
  <si>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</si>
  <si>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</si>
  <si>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</si>
  <si>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</si>
  <si>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</si>
  <si>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</si>
  <si>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</si>
  <si>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</si>
  <si>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</si>
  <si>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</si>
  <si>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</si>
  <si>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</si>
  <si>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</si>
  <si>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</si>
  <si>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</si>
  <si>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</si>
  <si>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</si>
  <si>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</si>
  <si>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</si>
  <si>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</si>
  <si>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</si>
  <si>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</si>
  <si>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</si>
  <si>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</si>
  <si>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</si>
  <si>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</si>
  <si>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</si>
  <si>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</si>
  <si>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</si>
  <si>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</si>
  <si>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</si>
  <si>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</si>
  <si>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</si>
  <si>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</si>
  <si>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</si>
  <si>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</si>
  <si>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</si>
  <si>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</si>
  <si>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</si>
  <si>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</si>
  <si>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</si>
  <si>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 Je-li v kontrolním rozpočtu nebo v soupisu prací uvedena v kolonce ,,popis" obchodní značka jakéhokoliv materiálu, výrobku nebo technologie, má tento název pouze informativní charakter. Pro ocenění a následně pro realizaci je možné použít i jiný materiál, výrobek nebo technologií, se srovnatelnými nebo lepšími užitnými vlastnostmi ,které odpovídají požadavkům dokumentace. VÝMĚRY JEDNOTLIVÝCH POLOŽEK JSOU PŘEVZATY Z PROJEKTOVÉ DOKUMENTACE.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</si>
  <si>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</si>
  <si>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</si>
  <si>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</si>
  <si>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</si>
  <si>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</si>
  <si>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</si>
  <si>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1a - Rok 2020</t>
  </si>
  <si>
    <t xml:space="preserve">    2a - Rok 2021</t>
  </si>
  <si>
    <t xml:space="preserve">    3a - Rok 2022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</si>
  <si>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</si>
  <si>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</si>
  <si>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</si>
  <si>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</si>
  <si>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</si>
  <si>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</si>
  <si>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</si>
  <si>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</si>
  <si>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</si>
  <si>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</si>
  <si>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</si>
  <si>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</si>
  <si>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</si>
  <si>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</si>
  <si>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</si>
  <si>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1a</t>
  </si>
  <si>
    <t>Rok 2020</t>
  </si>
  <si>
    <t>K</t>
  </si>
  <si>
    <t>184851282</t>
  </si>
  <si>
    <t>Mechan. ožínání sazenic celoploš. sklon přes 1:5 špatná viditelnost a výšky buřeně do 60 cm</t>
  </si>
  <si>
    <t>ha</t>
  </si>
  <si>
    <t>CS ÚRS 2020 01</t>
  </si>
  <si>
    <t>4</t>
  </si>
  <si>
    <t>1582763245</t>
  </si>
  <si>
    <t>VV</t>
  </si>
  <si>
    <t>výsadby</t>
  </si>
  <si>
    <t>1,6*2</t>
  </si>
  <si>
    <t>184851272</t>
  </si>
  <si>
    <t>Mechan. ožínání sazenic celoploš. sklon přes 1:5 dobrá viditelnost a výšky buřeně do 60 cm</t>
  </si>
  <si>
    <t>-2073829982</t>
  </si>
  <si>
    <t>tr.pásy, zbytk. plochy, příkopy</t>
  </si>
  <si>
    <t>3</t>
  </si>
  <si>
    <t>183553814</t>
  </si>
  <si>
    <t>Sečení a rozřezání směsek pro zelené hnojení ploch do 5 ha sklonu přes 5°</t>
  </si>
  <si>
    <t>1672557748</t>
  </si>
  <si>
    <t>2*0,79+2*0,19</t>
  </si>
  <si>
    <t>184202113R</t>
  </si>
  <si>
    <t>Kontrola a oprava oplocenek</t>
  </si>
  <si>
    <t>hod</t>
  </si>
  <si>
    <t>522370083</t>
  </si>
  <si>
    <t>P</t>
  </si>
  <si>
    <t>Poznámka k položce:
20% (kompletní obnova ráhen)</t>
  </si>
  <si>
    <t>5</t>
  </si>
  <si>
    <t>34895125</t>
  </si>
  <si>
    <t>Stavba oplocenek v= 1,6m z pletiva,dřev.sloupky po 3m,včetně ráhen,vzpěr a impregnace</t>
  </si>
  <si>
    <t>m</t>
  </si>
  <si>
    <t>587913983</t>
  </si>
  <si>
    <t>"oprava" 109,0</t>
  </si>
  <si>
    <t>6</t>
  </si>
  <si>
    <t>184211360</t>
  </si>
  <si>
    <t>Kopání jamek 25 x 25 cm a sadba sazenic sklon přes 1:5 při stupni zabuřenění 2 v zemině 3</t>
  </si>
  <si>
    <t>kus</t>
  </si>
  <si>
    <t>-1350579941</t>
  </si>
  <si>
    <t>7</t>
  </si>
  <si>
    <t>M</t>
  </si>
  <si>
    <t>026603250</t>
  </si>
  <si>
    <t>8</t>
  </si>
  <si>
    <t>-1154645920</t>
  </si>
  <si>
    <t>dosadby</t>
  </si>
  <si>
    <t>205</t>
  </si>
  <si>
    <t>184813111</t>
  </si>
  <si>
    <t>Ochrana lesních kultur proti škodám způsobených zvěří nátěrem nebo postřikem</t>
  </si>
  <si>
    <t>1158636317</t>
  </si>
  <si>
    <t>9</t>
  </si>
  <si>
    <t>251191155</t>
  </si>
  <si>
    <t>repelent Morsuvin</t>
  </si>
  <si>
    <t>kg</t>
  </si>
  <si>
    <t>759244818</t>
  </si>
  <si>
    <t>4620*6/1000</t>
  </si>
  <si>
    <t>27,72*1,1 'Přepočtené koeficientem množství</t>
  </si>
  <si>
    <t>132212211</t>
  </si>
  <si>
    <t>Hloubení rýh š do 2000 mm v soudržných horninách třídy těžitelnosti I, skupiny 3 ručně</t>
  </si>
  <si>
    <t>m3</t>
  </si>
  <si>
    <t>-1265249634</t>
  </si>
  <si>
    <t>úprava erozních rýh</t>
  </si>
  <si>
    <t>2,5+1,5</t>
  </si>
  <si>
    <t>11</t>
  </si>
  <si>
    <t>162211201</t>
  </si>
  <si>
    <t>Vodorovné přemístění do 10 m nošením výkopku z horniny třídy těžitelnosti I, skupiny 1 až 3</t>
  </si>
  <si>
    <t>-48680594</t>
  </si>
  <si>
    <t>úprava erozních rýh - přesun 20m</t>
  </si>
  <si>
    <t>12</t>
  </si>
  <si>
    <t>162211209</t>
  </si>
  <si>
    <t>Příplatek k vodorovnému přemístění nošením ZKD 10 m nošení výkopku z horniny třídy těžitelnosti I, skupiny 1 až 3</t>
  </si>
  <si>
    <t>-400772809</t>
  </si>
  <si>
    <t>13</t>
  </si>
  <si>
    <t>162211211</t>
  </si>
  <si>
    <t>Vodorovné přemístění do 10 m nošením výkopku z horniny třídy těžitelnosti II, skupiny 4 a 5</t>
  </si>
  <si>
    <t>-523548840</t>
  </si>
  <si>
    <t>zásyp erozních rýh - ruční přesun</t>
  </si>
  <si>
    <t>14,0</t>
  </si>
  <si>
    <t>14</t>
  </si>
  <si>
    <t>162211219</t>
  </si>
  <si>
    <t>Příplatek k vodorovnému přemístění nošením ZKD 10 m nošení výkopku z horniny třídy těžitelnosti II, skupiny 4 a 5</t>
  </si>
  <si>
    <t>-816702414</t>
  </si>
  <si>
    <t>zásyp erozních rýh - ruční přesun 50m</t>
  </si>
  <si>
    <t>14,0*4</t>
  </si>
  <si>
    <t>174211101</t>
  </si>
  <si>
    <t>Zásyp jam, šachet rýh nebo kolem objektů sypaninou bez zhutnění ručně</t>
  </si>
  <si>
    <t>-627311388</t>
  </si>
  <si>
    <t>zásyp erozních rýh</t>
  </si>
  <si>
    <t>16</t>
  </si>
  <si>
    <t>58343959</t>
  </si>
  <si>
    <t>kamenivo drcené hrubé frakce 32/63</t>
  </si>
  <si>
    <t>t</t>
  </si>
  <si>
    <t>504016639</t>
  </si>
  <si>
    <t>14*1,8 'Přepočtené koeficientem množství</t>
  </si>
  <si>
    <t>17</t>
  </si>
  <si>
    <t>998231111</t>
  </si>
  <si>
    <t>Přesun hmot na objektech rekultivací území ovlivněných důlní a hutnickou činností</t>
  </si>
  <si>
    <t>-2043013256</t>
  </si>
  <si>
    <t>2a</t>
  </si>
  <si>
    <t>Rok 2021</t>
  </si>
  <si>
    <t>18</t>
  </si>
  <si>
    <t>184814113</t>
  </si>
  <si>
    <t>Okopání kolem sazenic v ploše 0,5x0,5 m v zemině tř 3</t>
  </si>
  <si>
    <t>-505001472</t>
  </si>
  <si>
    <t>19</t>
  </si>
  <si>
    <t>277492803</t>
  </si>
  <si>
    <t>20</t>
  </si>
  <si>
    <t>2056319511</t>
  </si>
  <si>
    <t>-1127878885</t>
  </si>
  <si>
    <t>22</t>
  </si>
  <si>
    <t>184202114R</t>
  </si>
  <si>
    <t>711649282</t>
  </si>
  <si>
    <t xml:space="preserve">Poznámka k položce:
20% </t>
  </si>
  <si>
    <t>23</t>
  </si>
  <si>
    <t>-1305444707</t>
  </si>
  <si>
    <t>24</t>
  </si>
  <si>
    <t>-1273397324</t>
  </si>
  <si>
    <t>25</t>
  </si>
  <si>
    <t>-945383769</t>
  </si>
  <si>
    <t>26</t>
  </si>
  <si>
    <t>1817571125</t>
  </si>
  <si>
    <t>3a</t>
  </si>
  <si>
    <t>Rok 2022</t>
  </si>
  <si>
    <t>27</t>
  </si>
  <si>
    <t>-1979178309</t>
  </si>
  <si>
    <t>28</t>
  </si>
  <si>
    <t>184816111</t>
  </si>
  <si>
    <t>Hnojení sazenic průmyslovými hnojivy do 0,25 kg k jedné sazenici</t>
  </si>
  <si>
    <t>243335566</t>
  </si>
  <si>
    <t>29</t>
  </si>
  <si>
    <t>25191156</t>
  </si>
  <si>
    <t>tablety Silvamix</t>
  </si>
  <si>
    <t>1172487736</t>
  </si>
  <si>
    <t>2080*4 'Přepočtené koeficientem množství</t>
  </si>
  <si>
    <t>30</t>
  </si>
  <si>
    <t>184818111</t>
  </si>
  <si>
    <t>Vyvětvení a tvarový ořez dřevin v do 3 m s odnesením odpadu do 200 m a spálením</t>
  </si>
  <si>
    <t>-113523993</t>
  </si>
  <si>
    <t>31</t>
  </si>
  <si>
    <t>111251213</t>
  </si>
  <si>
    <t>Prořezávky listnaté výšky do 2,5 m do 100 kusů</t>
  </si>
  <si>
    <t>ar</t>
  </si>
  <si>
    <t>-966739087</t>
  </si>
  <si>
    <t>32</t>
  </si>
  <si>
    <t>111251223</t>
  </si>
  <si>
    <t>Prořezávky listnaté výšky do 5 m do 100 kusů</t>
  </si>
  <si>
    <t>619855637</t>
  </si>
  <si>
    <t>33</t>
  </si>
  <si>
    <t>860311083</t>
  </si>
  <si>
    <t>34</t>
  </si>
  <si>
    <t>-318751156</t>
  </si>
  <si>
    <t>35</t>
  </si>
  <si>
    <t>1168033052</t>
  </si>
  <si>
    <t>36</t>
  </si>
  <si>
    <t>1248304122</t>
  </si>
  <si>
    <t>37</t>
  </si>
  <si>
    <t>370126163</t>
  </si>
  <si>
    <t>38</t>
  </si>
  <si>
    <t>-1968918858</t>
  </si>
  <si>
    <t>39</t>
  </si>
  <si>
    <t>1722000624</t>
  </si>
  <si>
    <t>40</t>
  </si>
  <si>
    <t>-2139117451</t>
  </si>
  <si>
    <t>2*0,38+2*0,06</t>
  </si>
  <si>
    <t>lesní sazenice 25-36 cm, ZB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</si>
</sst>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4" fontId="22" fillId="2" borderId="21" xfId="0" applyNumberFormat="1" applyFont="1" applyFill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35" fillId="2" borderId="21" xfId="0" applyNumberFormat="1" applyFont="1" applyFill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1" xfId="0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167" fontId="22" fillId="0" borderId="21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35" fillId="0" borderId="21" xfId="0" applyFont="1" applyBorder="1" applyAlignment="1" applyProtection="1">
      <alignment horizontal="center" vertical="center"/>
      <protection/>
    </xf>
    <xf numFmtId="49" fontId="35" fillId="0" borderId="21" xfId="0" applyNumberFormat="1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center" vertical="center" wrapText="1"/>
      <protection/>
    </xf>
    <xf numFmtId="167" fontId="35" fillId="0" borderId="21" xfId="0" applyNumberFormat="1" applyFont="1" applyBorder="1" applyAlignment="1" applyProtection="1">
      <alignment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35" fillId="0" borderId="2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16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4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9"/>
      <c r="BE5" s="241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45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9"/>
      <c r="BE6" s="242"/>
      <c r="BS6" s="16" t="s">
        <v>18</v>
      </c>
    </row>
    <row r="7" spans="2:71" s="1" customFormat="1" ht="12" customHeight="1">
      <c r="B7" s="19"/>
      <c r="D7" s="26" t="s">
        <v>19</v>
      </c>
      <c r="K7" s="24" t="s">
        <v>1</v>
      </c>
      <c r="AK7" s="26" t="s">
        <v>20</v>
      </c>
      <c r="AN7" s="24" t="s">
        <v>1</v>
      </c>
      <c r="AR7" s="19"/>
      <c r="BE7" s="242"/>
      <c r="BS7" s="16" t="s">
        <v>21</v>
      </c>
    </row>
    <row r="8" spans="2:71" s="1" customFormat="1" ht="12" customHeight="1">
      <c r="B8" s="19"/>
      <c r="D8" s="26" t="s">
        <v>22</v>
      </c>
      <c r="K8" s="24" t="s">
        <v>23</v>
      </c>
      <c r="AK8" s="26" t="s">
        <v>24</v>
      </c>
      <c r="AN8" s="27" t="s">
        <v>25</v>
      </c>
      <c r="AR8" s="19"/>
      <c r="BE8" s="242"/>
      <c r="BS8" s="16" t="s">
        <v>26</v>
      </c>
    </row>
    <row r="9" spans="2:71" s="1" customFormat="1" ht="29.25" customHeight="1">
      <c r="B9" s="19"/>
      <c r="D9" s="23" t="s">
        <v>27</v>
      </c>
      <c r="K9" s="28" t="s">
        <v>28</v>
      </c>
      <c r="AR9" s="19"/>
      <c r="BE9" s="242"/>
      <c r="BS9" s="16" t="s">
        <v>29</v>
      </c>
    </row>
    <row r="10" spans="2:71" s="1" customFormat="1" ht="12" customHeight="1">
      <c r="B10" s="19"/>
      <c r="D10" s="26" t="s">
        <v>30</v>
      </c>
      <c r="AK10" s="26" t="s">
        <v>31</v>
      </c>
      <c r="AN10" s="24" t="s">
        <v>1</v>
      </c>
      <c r="AR10" s="19"/>
      <c r="BE10" s="242"/>
      <c r="BS10" s="16" t="s">
        <v>18</v>
      </c>
    </row>
    <row r="11" spans="2:71" s="1" customFormat="1" ht="18.4" customHeight="1">
      <c r="B11" s="19"/>
      <c r="E11" s="24" t="s">
        <v>32</v>
      </c>
      <c r="AK11" s="26" t="s">
        <v>33</v>
      </c>
      <c r="AN11" s="24" t="s">
        <v>1</v>
      </c>
      <c r="AR11" s="19"/>
      <c r="BE11" s="242"/>
      <c r="BS11" s="16" t="s">
        <v>18</v>
      </c>
    </row>
    <row r="12" spans="2:71" s="1" customFormat="1" ht="6.95" customHeight="1">
      <c r="B12" s="19"/>
      <c r="AR12" s="19"/>
      <c r="BE12" s="242"/>
      <c r="BS12" s="16" t="s">
        <v>18</v>
      </c>
    </row>
    <row r="13" spans="2:71" s="1" customFormat="1" ht="12" customHeight="1">
      <c r="B13" s="19"/>
      <c r="D13" s="26" t="s">
        <v>34</v>
      </c>
      <c r="AK13" s="26" t="s">
        <v>31</v>
      </c>
      <c r="AN13" s="29" t="s">
        <v>35</v>
      </c>
      <c r="AR13" s="19"/>
      <c r="BE13" s="242"/>
      <c r="BS13" s="16" t="s">
        <v>18</v>
      </c>
    </row>
    <row r="14" spans="2:71" ht="12.75">
      <c r="B14" s="19"/>
      <c r="E14" s="246" t="s">
        <v>35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6" t="s">
        <v>33</v>
      </c>
      <c r="AN14" s="29" t="s">
        <v>35</v>
      </c>
      <c r="AR14" s="19"/>
      <c r="BE14" s="242"/>
      <c r="BS14" s="16" t="s">
        <v>18</v>
      </c>
    </row>
    <row r="15" spans="2:71" s="1" customFormat="1" ht="6.95" customHeight="1">
      <c r="B15" s="19"/>
      <c r="AR15" s="19"/>
      <c r="BE15" s="242"/>
      <c r="BS15" s="16" t="s">
        <v>3</v>
      </c>
    </row>
    <row r="16" spans="2:71" s="1" customFormat="1" ht="12" customHeight="1">
      <c r="B16" s="19"/>
      <c r="D16" s="26" t="s">
        <v>36</v>
      </c>
      <c r="AK16" s="26" t="s">
        <v>31</v>
      </c>
      <c r="AN16" s="24" t="s">
        <v>1</v>
      </c>
      <c r="AR16" s="19"/>
      <c r="BE16" s="242"/>
      <c r="BS16" s="16" t="s">
        <v>3</v>
      </c>
    </row>
    <row r="17" spans="2:71" s="1" customFormat="1" ht="18.4" customHeight="1">
      <c r="B17" s="19"/>
      <c r="E17" s="24" t="s">
        <v>37</v>
      </c>
      <c r="AK17" s="26" t="s">
        <v>33</v>
      </c>
      <c r="AN17" s="24" t="s">
        <v>1</v>
      </c>
      <c r="AR17" s="19"/>
      <c r="BE17" s="242"/>
      <c r="BS17" s="16" t="s">
        <v>38</v>
      </c>
    </row>
    <row r="18" spans="2:71" s="1" customFormat="1" ht="6.95" customHeight="1">
      <c r="B18" s="19"/>
      <c r="AR18" s="19"/>
      <c r="BE18" s="242"/>
      <c r="BS18" s="16" t="s">
        <v>6</v>
      </c>
    </row>
    <row r="19" spans="2:71" s="1" customFormat="1" ht="12" customHeight="1">
      <c r="B19" s="19"/>
      <c r="D19" s="26" t="s">
        <v>39</v>
      </c>
      <c r="AK19" s="26" t="s">
        <v>31</v>
      </c>
      <c r="AN19" s="24" t="s">
        <v>1</v>
      </c>
      <c r="AR19" s="19"/>
      <c r="BE19" s="242"/>
      <c r="BS19" s="16" t="s">
        <v>6</v>
      </c>
    </row>
    <row r="20" spans="2:71" s="1" customFormat="1" ht="18.4" customHeight="1">
      <c r="B20" s="19"/>
      <c r="E20" s="24" t="s">
        <v>40</v>
      </c>
      <c r="AK20" s="26" t="s">
        <v>33</v>
      </c>
      <c r="AN20" s="24" t="s">
        <v>1</v>
      </c>
      <c r="AR20" s="19"/>
      <c r="BE20" s="242"/>
      <c r="BS20" s="16" t="s">
        <v>38</v>
      </c>
    </row>
    <row r="21" spans="2:57" s="1" customFormat="1" ht="6.95" customHeight="1">
      <c r="B21" s="19"/>
      <c r="AR21" s="19"/>
      <c r="BE21" s="242"/>
    </row>
    <row r="22" spans="2:57" s="1" customFormat="1" ht="12" customHeight="1">
      <c r="B22" s="19"/>
      <c r="D22" s="26" t="s">
        <v>41</v>
      </c>
      <c r="AR22" s="19"/>
      <c r="BE22" s="242"/>
    </row>
    <row r="23" spans="2:57" s="1" customFormat="1" ht="107.25" customHeight="1">
      <c r="B23" s="19"/>
      <c r="E23" s="248" t="s">
        <v>42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R23" s="19"/>
      <c r="BE23" s="242"/>
    </row>
    <row r="24" spans="2:57" s="1" customFormat="1" ht="6.95" customHeight="1">
      <c r="B24" s="19"/>
      <c r="AR24" s="19"/>
      <c r="BE24" s="242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2"/>
    </row>
    <row r="26" spans="1:57" s="2" customFormat="1" ht="25.9" customHeight="1">
      <c r="A26" s="31"/>
      <c r="B26" s="32"/>
      <c r="C26" s="31"/>
      <c r="D26" s="33" t="s">
        <v>43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9">
        <f>ROUND(AG94,2)</f>
        <v>0</v>
      </c>
      <c r="AL26" s="250"/>
      <c r="AM26" s="250"/>
      <c r="AN26" s="250"/>
      <c r="AO26" s="250"/>
      <c r="AP26" s="31"/>
      <c r="AQ26" s="31"/>
      <c r="AR26" s="32"/>
      <c r="BE26" s="242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42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51" t="s">
        <v>44</v>
      </c>
      <c r="M28" s="251"/>
      <c r="N28" s="251"/>
      <c r="O28" s="251"/>
      <c r="P28" s="251"/>
      <c r="Q28" s="31"/>
      <c r="R28" s="31"/>
      <c r="S28" s="31"/>
      <c r="T28" s="31"/>
      <c r="U28" s="31"/>
      <c r="V28" s="31"/>
      <c r="W28" s="251" t="s">
        <v>45</v>
      </c>
      <c r="X28" s="251"/>
      <c r="Y28" s="251"/>
      <c r="Z28" s="251"/>
      <c r="AA28" s="251"/>
      <c r="AB28" s="251"/>
      <c r="AC28" s="251"/>
      <c r="AD28" s="251"/>
      <c r="AE28" s="251"/>
      <c r="AF28" s="31"/>
      <c r="AG28" s="31"/>
      <c r="AH28" s="31"/>
      <c r="AI28" s="31"/>
      <c r="AJ28" s="31"/>
      <c r="AK28" s="251" t="s">
        <v>46</v>
      </c>
      <c r="AL28" s="251"/>
      <c r="AM28" s="251"/>
      <c r="AN28" s="251"/>
      <c r="AO28" s="251"/>
      <c r="AP28" s="31"/>
      <c r="AQ28" s="31"/>
      <c r="AR28" s="32"/>
      <c r="BE28" s="242"/>
    </row>
    <row r="29" spans="2:57" s="3" customFormat="1" ht="14.45" customHeight="1">
      <c r="B29" s="35"/>
      <c r="D29" s="26" t="s">
        <v>47</v>
      </c>
      <c r="F29" s="26" t="s">
        <v>48</v>
      </c>
      <c r="L29" s="234">
        <v>0.21</v>
      </c>
      <c r="M29" s="233"/>
      <c r="N29" s="233"/>
      <c r="O29" s="233"/>
      <c r="P29" s="233"/>
      <c r="W29" s="232">
        <f>ROUND(AZ94,2)</f>
        <v>0</v>
      </c>
      <c r="X29" s="233"/>
      <c r="Y29" s="233"/>
      <c r="Z29" s="233"/>
      <c r="AA29" s="233"/>
      <c r="AB29" s="233"/>
      <c r="AC29" s="233"/>
      <c r="AD29" s="233"/>
      <c r="AE29" s="233"/>
      <c r="AK29" s="232">
        <f>ROUND(AV94,2)</f>
        <v>0</v>
      </c>
      <c r="AL29" s="233"/>
      <c r="AM29" s="233"/>
      <c r="AN29" s="233"/>
      <c r="AO29" s="233"/>
      <c r="AR29" s="35"/>
      <c r="BE29" s="243"/>
    </row>
    <row r="30" spans="2:57" s="3" customFormat="1" ht="14.45" customHeight="1">
      <c r="B30" s="35"/>
      <c r="F30" s="26" t="s">
        <v>49</v>
      </c>
      <c r="L30" s="234">
        <v>0.15</v>
      </c>
      <c r="M30" s="233"/>
      <c r="N30" s="233"/>
      <c r="O30" s="233"/>
      <c r="P30" s="233"/>
      <c r="W30" s="232">
        <f>ROUND(BA94,2)</f>
        <v>0</v>
      </c>
      <c r="X30" s="233"/>
      <c r="Y30" s="233"/>
      <c r="Z30" s="233"/>
      <c r="AA30" s="233"/>
      <c r="AB30" s="233"/>
      <c r="AC30" s="233"/>
      <c r="AD30" s="233"/>
      <c r="AE30" s="233"/>
      <c r="AK30" s="232">
        <f>ROUND(AW94,2)</f>
        <v>0</v>
      </c>
      <c r="AL30" s="233"/>
      <c r="AM30" s="233"/>
      <c r="AN30" s="233"/>
      <c r="AO30" s="233"/>
      <c r="AR30" s="35"/>
      <c r="BE30" s="243"/>
    </row>
    <row r="31" spans="2:57" s="3" customFormat="1" ht="14.45" customHeight="1" hidden="1">
      <c r="B31" s="35"/>
      <c r="F31" s="26" t="s">
        <v>50</v>
      </c>
      <c r="L31" s="234">
        <v>0.21</v>
      </c>
      <c r="M31" s="233"/>
      <c r="N31" s="233"/>
      <c r="O31" s="233"/>
      <c r="P31" s="233"/>
      <c r="W31" s="232">
        <f>ROUND(BB94,2)</f>
        <v>0</v>
      </c>
      <c r="X31" s="233"/>
      <c r="Y31" s="233"/>
      <c r="Z31" s="233"/>
      <c r="AA31" s="233"/>
      <c r="AB31" s="233"/>
      <c r="AC31" s="233"/>
      <c r="AD31" s="233"/>
      <c r="AE31" s="233"/>
      <c r="AK31" s="232">
        <v>0</v>
      </c>
      <c r="AL31" s="233"/>
      <c r="AM31" s="233"/>
      <c r="AN31" s="233"/>
      <c r="AO31" s="233"/>
      <c r="AR31" s="35"/>
      <c r="BE31" s="243"/>
    </row>
    <row r="32" spans="2:57" s="3" customFormat="1" ht="14.45" customHeight="1" hidden="1">
      <c r="B32" s="35"/>
      <c r="F32" s="26" t="s">
        <v>51</v>
      </c>
      <c r="L32" s="234">
        <v>0.15</v>
      </c>
      <c r="M32" s="233"/>
      <c r="N32" s="233"/>
      <c r="O32" s="233"/>
      <c r="P32" s="233"/>
      <c r="W32" s="232">
        <f>ROUND(BC94,2)</f>
        <v>0</v>
      </c>
      <c r="X32" s="233"/>
      <c r="Y32" s="233"/>
      <c r="Z32" s="233"/>
      <c r="AA32" s="233"/>
      <c r="AB32" s="233"/>
      <c r="AC32" s="233"/>
      <c r="AD32" s="233"/>
      <c r="AE32" s="233"/>
      <c r="AK32" s="232">
        <v>0</v>
      </c>
      <c r="AL32" s="233"/>
      <c r="AM32" s="233"/>
      <c r="AN32" s="233"/>
      <c r="AO32" s="233"/>
      <c r="AR32" s="35"/>
      <c r="BE32" s="243"/>
    </row>
    <row r="33" spans="2:57" s="3" customFormat="1" ht="14.45" customHeight="1" hidden="1">
      <c r="B33" s="35"/>
      <c r="F33" s="26" t="s">
        <v>52</v>
      </c>
      <c r="L33" s="234">
        <v>0</v>
      </c>
      <c r="M33" s="233"/>
      <c r="N33" s="233"/>
      <c r="O33" s="233"/>
      <c r="P33" s="233"/>
      <c r="W33" s="232">
        <f>ROUND(BD94,2)</f>
        <v>0</v>
      </c>
      <c r="X33" s="233"/>
      <c r="Y33" s="233"/>
      <c r="Z33" s="233"/>
      <c r="AA33" s="233"/>
      <c r="AB33" s="233"/>
      <c r="AC33" s="233"/>
      <c r="AD33" s="233"/>
      <c r="AE33" s="233"/>
      <c r="AK33" s="232">
        <v>0</v>
      </c>
      <c r="AL33" s="233"/>
      <c r="AM33" s="233"/>
      <c r="AN33" s="233"/>
      <c r="AO33" s="233"/>
      <c r="AR33" s="35"/>
      <c r="BE33" s="243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42"/>
    </row>
    <row r="35" spans="1:57" s="2" customFormat="1" ht="25.9" customHeight="1">
      <c r="A35" s="31"/>
      <c r="B35" s="32"/>
      <c r="C35" s="36"/>
      <c r="D35" s="37" t="s">
        <v>53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54</v>
      </c>
      <c r="U35" s="38"/>
      <c r="V35" s="38"/>
      <c r="W35" s="38"/>
      <c r="X35" s="237" t="s">
        <v>55</v>
      </c>
      <c r="Y35" s="238"/>
      <c r="Z35" s="238"/>
      <c r="AA35" s="238"/>
      <c r="AB35" s="238"/>
      <c r="AC35" s="38"/>
      <c r="AD35" s="38"/>
      <c r="AE35" s="38"/>
      <c r="AF35" s="38"/>
      <c r="AG35" s="38"/>
      <c r="AH35" s="38"/>
      <c r="AI35" s="38"/>
      <c r="AJ35" s="38"/>
      <c r="AK35" s="239">
        <f>SUM(AK26:AK33)</f>
        <v>0</v>
      </c>
      <c r="AL35" s="238"/>
      <c r="AM35" s="238"/>
      <c r="AN35" s="238"/>
      <c r="AO35" s="240"/>
      <c r="AP35" s="36"/>
      <c r="AQ35" s="36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0"/>
      <c r="D49" s="41" t="s">
        <v>56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57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31"/>
      <c r="B60" s="32"/>
      <c r="C60" s="31"/>
      <c r="D60" s="43" t="s">
        <v>58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58</v>
      </c>
      <c r="AI60" s="34"/>
      <c r="AJ60" s="34"/>
      <c r="AK60" s="34"/>
      <c r="AL60" s="34"/>
      <c r="AM60" s="43" t="s">
        <v>59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31"/>
      <c r="B64" s="32"/>
      <c r="C64" s="31"/>
      <c r="D64" s="41" t="s">
        <v>60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61</v>
      </c>
      <c r="AI64" s="44"/>
      <c r="AJ64" s="44"/>
      <c r="AK64" s="44"/>
      <c r="AL64" s="44"/>
      <c r="AM64" s="44"/>
      <c r="AN64" s="44"/>
      <c r="AO64" s="44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31"/>
      <c r="B75" s="32"/>
      <c r="C75" s="31"/>
      <c r="D75" s="43" t="s">
        <v>58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58</v>
      </c>
      <c r="AI75" s="34"/>
      <c r="AJ75" s="34"/>
      <c r="AK75" s="34"/>
      <c r="AL75" s="34"/>
      <c r="AM75" s="43" t="s">
        <v>59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2"/>
      <c r="BE77" s="31"/>
    </row>
    <row r="81" spans="1:57" s="2" customFormat="1" ht="6.95" customHeight="1">
      <c r="A81" s="31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2"/>
      <c r="BE81" s="31"/>
    </row>
    <row r="82" spans="1:57" s="2" customFormat="1" ht="24.95" customHeight="1">
      <c r="A82" s="31"/>
      <c r="B82" s="32"/>
      <c r="C82" s="20" t="s">
        <v>62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49"/>
      <c r="C84" s="26" t="s">
        <v>13</v>
      </c>
      <c r="L84" s="4" t="str">
        <f>K5</f>
        <v>5570</v>
      </c>
      <c r="AR84" s="49"/>
    </row>
    <row r="85" spans="2:44" s="5" customFormat="1" ht="36.95" customHeight="1">
      <c r="B85" s="50"/>
      <c r="C85" s="51" t="s">
        <v>16</v>
      </c>
      <c r="L85" s="223" t="str">
        <f>K6</f>
        <v>Biologická rekultivace - sanace zátrhu Střimické výsypky - PP 2020-2022</v>
      </c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R85" s="50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22</v>
      </c>
      <c r="D87" s="31"/>
      <c r="E87" s="31"/>
      <c r="F87" s="31"/>
      <c r="G87" s="31"/>
      <c r="H87" s="31"/>
      <c r="I87" s="31"/>
      <c r="J87" s="31"/>
      <c r="K87" s="31"/>
      <c r="L87" s="52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24</v>
      </c>
      <c r="AJ87" s="31"/>
      <c r="AK87" s="31"/>
      <c r="AL87" s="31"/>
      <c r="AM87" s="225" t="str">
        <f>IF(AN8="","",AN8)</f>
        <v>7. 1. 2020</v>
      </c>
      <c r="AN87" s="225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30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Palivový kombinát Ústí s.p.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36</v>
      </c>
      <c r="AJ89" s="31"/>
      <c r="AK89" s="31"/>
      <c r="AL89" s="31"/>
      <c r="AM89" s="226" t="str">
        <f>IF(E17="","",E17)</f>
        <v>B-PROJEKTY Teplice s.r.o.</v>
      </c>
      <c r="AN89" s="227"/>
      <c r="AO89" s="227"/>
      <c r="AP89" s="227"/>
      <c r="AQ89" s="31"/>
      <c r="AR89" s="32"/>
      <c r="AS89" s="228" t="s">
        <v>63</v>
      </c>
      <c r="AT89" s="22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31"/>
    </row>
    <row r="90" spans="1:57" s="2" customFormat="1" ht="15.2" customHeight="1">
      <c r="A90" s="31"/>
      <c r="B90" s="32"/>
      <c r="C90" s="26" t="s">
        <v>34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39</v>
      </c>
      <c r="AJ90" s="31"/>
      <c r="AK90" s="31"/>
      <c r="AL90" s="31"/>
      <c r="AM90" s="226" t="str">
        <f>IF(E20="","",E20)</f>
        <v>Ladislav Marek</v>
      </c>
      <c r="AN90" s="227"/>
      <c r="AO90" s="227"/>
      <c r="AP90" s="227"/>
      <c r="AQ90" s="31"/>
      <c r="AR90" s="32"/>
      <c r="AS90" s="230"/>
      <c r="AT90" s="23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30"/>
      <c r="AT91" s="23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31"/>
    </row>
    <row r="92" spans="1:57" s="2" customFormat="1" ht="29.25" customHeight="1">
      <c r="A92" s="31"/>
      <c r="B92" s="32"/>
      <c r="C92" s="218" t="s">
        <v>64</v>
      </c>
      <c r="D92" s="219"/>
      <c r="E92" s="219"/>
      <c r="F92" s="219"/>
      <c r="G92" s="219"/>
      <c r="H92" s="57"/>
      <c r="I92" s="220" t="s">
        <v>65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21" t="s">
        <v>66</v>
      </c>
      <c r="AH92" s="219"/>
      <c r="AI92" s="219"/>
      <c r="AJ92" s="219"/>
      <c r="AK92" s="219"/>
      <c r="AL92" s="219"/>
      <c r="AM92" s="219"/>
      <c r="AN92" s="220" t="s">
        <v>67</v>
      </c>
      <c r="AO92" s="219"/>
      <c r="AP92" s="222"/>
      <c r="AQ92" s="58" t="s">
        <v>68</v>
      </c>
      <c r="AR92" s="32"/>
      <c r="AS92" s="59" t="s">
        <v>69</v>
      </c>
      <c r="AT92" s="60" t="s">
        <v>70</v>
      </c>
      <c r="AU92" s="60" t="s">
        <v>71</v>
      </c>
      <c r="AV92" s="60" t="s">
        <v>72</v>
      </c>
      <c r="AW92" s="60" t="s">
        <v>73</v>
      </c>
      <c r="AX92" s="60" t="s">
        <v>74</v>
      </c>
      <c r="AY92" s="60" t="s">
        <v>75</v>
      </c>
      <c r="AZ92" s="60" t="s">
        <v>76</v>
      </c>
      <c r="BA92" s="60" t="s">
        <v>77</v>
      </c>
      <c r="BB92" s="60" t="s">
        <v>78</v>
      </c>
      <c r="BC92" s="60" t="s">
        <v>79</v>
      </c>
      <c r="BD92" s="61" t="s">
        <v>80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31"/>
    </row>
    <row r="94" spans="2:90" s="6" customFormat="1" ht="32.45" customHeight="1">
      <c r="B94" s="65"/>
      <c r="C94" s="66" t="s">
        <v>81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68" t="s">
        <v>1</v>
      </c>
      <c r="AR94" s="65"/>
      <c r="AS94" s="69">
        <f>ROUND(AS95,2)</f>
        <v>0</v>
      </c>
      <c r="AT94" s="70">
        <f>ROUND(SUM(AV94:AW94),2)</f>
        <v>0</v>
      </c>
      <c r="AU94" s="71">
        <f>ROUND(AU95,5)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82</v>
      </c>
      <c r="BT94" s="73" t="s">
        <v>83</v>
      </c>
      <c r="BV94" s="73" t="s">
        <v>84</v>
      </c>
      <c r="BW94" s="73" t="s">
        <v>4</v>
      </c>
      <c r="BX94" s="73" t="s">
        <v>85</v>
      </c>
      <c r="CL94" s="73" t="s">
        <v>1</v>
      </c>
    </row>
    <row r="95" spans="1:90" s="7" customFormat="1" ht="24.75" customHeight="1">
      <c r="A95" s="74" t="s">
        <v>86</v>
      </c>
      <c r="B95" s="75"/>
      <c r="C95" s="76"/>
      <c r="D95" s="213" t="s">
        <v>14</v>
      </c>
      <c r="E95" s="213"/>
      <c r="F95" s="213"/>
      <c r="G95" s="213"/>
      <c r="H95" s="213"/>
      <c r="I95" s="77"/>
      <c r="J95" s="213" t="s">
        <v>17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35">
        <f>'5570 - Biologická rekulti...'!J28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78" t="s">
        <v>87</v>
      </c>
      <c r="AR95" s="75"/>
      <c r="AS95" s="79">
        <v>0</v>
      </c>
      <c r="AT95" s="80">
        <f>ROUND(SUM(AV95:AW95),2)</f>
        <v>0</v>
      </c>
      <c r="AU95" s="81">
        <f>'5570 - Biologická rekulti...'!P115</f>
        <v>0</v>
      </c>
      <c r="AV95" s="80">
        <f>'5570 - Biologická rekulti...'!J31</f>
        <v>0</v>
      </c>
      <c r="AW95" s="80">
        <f>'5570 - Biologická rekulti...'!J32</f>
        <v>0</v>
      </c>
      <c r="AX95" s="80">
        <f>'5570 - Biologická rekulti...'!J33</f>
        <v>0</v>
      </c>
      <c r="AY95" s="80">
        <f>'5570 - Biologická rekulti...'!J34</f>
        <v>0</v>
      </c>
      <c r="AZ95" s="80">
        <f>'5570 - Biologická rekulti...'!F31</f>
        <v>0</v>
      </c>
      <c r="BA95" s="80">
        <f>'5570 - Biologická rekulti...'!F32</f>
        <v>0</v>
      </c>
      <c r="BB95" s="80">
        <f>'5570 - Biologická rekulti...'!F33</f>
        <v>0</v>
      </c>
      <c r="BC95" s="80">
        <f>'5570 - Biologická rekulti...'!F34</f>
        <v>0</v>
      </c>
      <c r="BD95" s="82">
        <f>'5570 - Biologická rekulti...'!F35</f>
        <v>0</v>
      </c>
      <c r="BT95" s="83" t="s">
        <v>21</v>
      </c>
      <c r="BU95" s="83" t="s">
        <v>88</v>
      </c>
      <c r="BV95" s="83" t="s">
        <v>84</v>
      </c>
      <c r="BW95" s="83" t="s">
        <v>4</v>
      </c>
      <c r="BX95" s="83" t="s">
        <v>85</v>
      </c>
      <c r="CL95" s="83" t="s">
        <v>1</v>
      </c>
    </row>
    <row r="96" spans="1:57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5570 - Biologická rekult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tabSelected="1" workbookViewId="0" topLeftCell="A103">
      <selection activeCell="I124" sqref="I12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4"/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85"/>
      <c r="J3" s="18"/>
      <c r="K3" s="18"/>
      <c r="L3" s="19"/>
      <c r="AT3" s="16" t="s">
        <v>89</v>
      </c>
    </row>
    <row r="4" spans="2:46" s="1" customFormat="1" ht="24.95" customHeight="1">
      <c r="B4" s="19"/>
      <c r="C4" s="136"/>
      <c r="D4" s="137" t="s">
        <v>90</v>
      </c>
      <c r="E4" s="136"/>
      <c r="F4" s="136"/>
      <c r="G4" s="136"/>
      <c r="H4" s="136"/>
      <c r="I4" s="136"/>
      <c r="J4" s="136"/>
      <c r="K4" s="136"/>
      <c r="L4" s="19"/>
      <c r="M4" s="86" t="s">
        <v>10</v>
      </c>
      <c r="AT4" s="16" t="s">
        <v>3</v>
      </c>
    </row>
    <row r="5" spans="2:12" s="1" customFormat="1" ht="6.95" customHeight="1">
      <c r="B5" s="19"/>
      <c r="C5" s="136"/>
      <c r="D5" s="136"/>
      <c r="E5" s="136"/>
      <c r="F5" s="136"/>
      <c r="G5" s="136"/>
      <c r="H5" s="136"/>
      <c r="I5" s="136"/>
      <c r="J5" s="136"/>
      <c r="K5" s="136"/>
      <c r="L5" s="19"/>
    </row>
    <row r="6" spans="1:31" s="2" customFormat="1" ht="12" customHeight="1">
      <c r="A6" s="31"/>
      <c r="B6" s="32"/>
      <c r="C6" s="211"/>
      <c r="D6" s="138" t="s">
        <v>16</v>
      </c>
      <c r="E6" s="211"/>
      <c r="F6" s="211"/>
      <c r="G6" s="211"/>
      <c r="H6" s="211"/>
      <c r="I6" s="211"/>
      <c r="J6" s="211"/>
      <c r="K6" s="211"/>
      <c r="L6" s="4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2"/>
      <c r="C7" s="211"/>
      <c r="D7" s="211"/>
      <c r="E7" s="252" t="s">
        <v>17</v>
      </c>
      <c r="F7" s="253"/>
      <c r="G7" s="253"/>
      <c r="H7" s="253"/>
      <c r="I7" s="211"/>
      <c r="J7" s="211"/>
      <c r="K7" s="211"/>
      <c r="L7" s="4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2">
      <c r="A8" s="31"/>
      <c r="B8" s="32"/>
      <c r="C8" s="211"/>
      <c r="D8" s="211"/>
      <c r="E8" s="211"/>
      <c r="F8" s="211"/>
      <c r="G8" s="211"/>
      <c r="H8" s="211"/>
      <c r="I8" s="211"/>
      <c r="J8" s="211"/>
      <c r="K8" s="211"/>
      <c r="L8" s="4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2"/>
      <c r="C9" s="211"/>
      <c r="D9" s="138" t="s">
        <v>19</v>
      </c>
      <c r="E9" s="211"/>
      <c r="F9" s="139" t="s">
        <v>1</v>
      </c>
      <c r="G9" s="211"/>
      <c r="H9" s="211"/>
      <c r="I9" s="138" t="s">
        <v>20</v>
      </c>
      <c r="J9" s="139" t="s">
        <v>1</v>
      </c>
      <c r="K9" s="211"/>
      <c r="L9" s="4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2"/>
      <c r="C10" s="211"/>
      <c r="D10" s="138" t="s">
        <v>22</v>
      </c>
      <c r="E10" s="211"/>
      <c r="F10" s="139" t="s">
        <v>23</v>
      </c>
      <c r="G10" s="211"/>
      <c r="H10" s="211"/>
      <c r="I10" s="138" t="s">
        <v>24</v>
      </c>
      <c r="J10" s="140" t="str">
        <f>'Rekapitulace stavby'!AN8</f>
        <v>7. 1. 2020</v>
      </c>
      <c r="K10" s="211"/>
      <c r="L10" s="4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21.75" customHeight="1">
      <c r="A11" s="31"/>
      <c r="B11" s="32"/>
      <c r="C11" s="211"/>
      <c r="D11" s="141" t="s">
        <v>27</v>
      </c>
      <c r="E11" s="211"/>
      <c r="F11" s="142" t="s">
        <v>28</v>
      </c>
      <c r="G11" s="211"/>
      <c r="H11" s="211"/>
      <c r="I11" s="211"/>
      <c r="J11" s="211"/>
      <c r="K11" s="211"/>
      <c r="L11" s="4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211"/>
      <c r="D12" s="138" t="s">
        <v>30</v>
      </c>
      <c r="E12" s="211"/>
      <c r="F12" s="211"/>
      <c r="G12" s="211"/>
      <c r="H12" s="211"/>
      <c r="I12" s="138" t="s">
        <v>31</v>
      </c>
      <c r="J12" s="139" t="s">
        <v>1</v>
      </c>
      <c r="K12" s="211"/>
      <c r="L12" s="4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2"/>
      <c r="C13" s="211"/>
      <c r="D13" s="211"/>
      <c r="E13" s="139" t="s">
        <v>32</v>
      </c>
      <c r="F13" s="211"/>
      <c r="G13" s="211"/>
      <c r="H13" s="211"/>
      <c r="I13" s="138" t="s">
        <v>33</v>
      </c>
      <c r="J13" s="139" t="s">
        <v>1</v>
      </c>
      <c r="K13" s="211"/>
      <c r="L13" s="4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2"/>
      <c r="C14" s="211"/>
      <c r="D14" s="211"/>
      <c r="E14" s="211"/>
      <c r="F14" s="211"/>
      <c r="G14" s="211"/>
      <c r="H14" s="211"/>
      <c r="I14" s="211"/>
      <c r="J14" s="211"/>
      <c r="K14" s="211"/>
      <c r="L14" s="4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2"/>
      <c r="C15" s="211"/>
      <c r="D15" s="138" t="s">
        <v>34</v>
      </c>
      <c r="E15" s="211"/>
      <c r="F15" s="211"/>
      <c r="G15" s="211"/>
      <c r="H15" s="211"/>
      <c r="I15" s="138" t="s">
        <v>31</v>
      </c>
      <c r="J15" s="27" t="str">
        <f>'Rekapitulace stavby'!AN13</f>
        <v>Vyplň údaj</v>
      </c>
      <c r="K15" s="31"/>
      <c r="L15" s="4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2"/>
      <c r="C16" s="31"/>
      <c r="D16" s="31"/>
      <c r="E16" s="254" t="str">
        <f>'Rekapitulace stavby'!E14</f>
        <v>Vyplň údaj</v>
      </c>
      <c r="F16" s="244"/>
      <c r="G16" s="244"/>
      <c r="H16" s="244"/>
      <c r="I16" s="138" t="s">
        <v>33</v>
      </c>
      <c r="J16" s="27" t="str">
        <f>'Rekapitulace stavby'!AN14</f>
        <v>Vyplň údaj</v>
      </c>
      <c r="K16" s="31"/>
      <c r="L16" s="4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87"/>
      <c r="J17" s="31"/>
      <c r="K17" s="31"/>
      <c r="L17" s="4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211"/>
      <c r="D18" s="138" t="s">
        <v>36</v>
      </c>
      <c r="E18" s="211"/>
      <c r="F18" s="211"/>
      <c r="G18" s="211"/>
      <c r="H18" s="211"/>
      <c r="I18" s="138" t="s">
        <v>31</v>
      </c>
      <c r="J18" s="139" t="s">
        <v>1</v>
      </c>
      <c r="K18" s="211"/>
      <c r="L18" s="4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211"/>
      <c r="D19" s="211"/>
      <c r="E19" s="139" t="s">
        <v>37</v>
      </c>
      <c r="F19" s="211"/>
      <c r="G19" s="211"/>
      <c r="H19" s="211"/>
      <c r="I19" s="138" t="s">
        <v>33</v>
      </c>
      <c r="J19" s="139" t="s">
        <v>1</v>
      </c>
      <c r="K19" s="211"/>
      <c r="L19" s="4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211"/>
      <c r="D20" s="211"/>
      <c r="E20" s="211"/>
      <c r="F20" s="211"/>
      <c r="G20" s="211"/>
      <c r="H20" s="211"/>
      <c r="I20" s="211"/>
      <c r="J20" s="211"/>
      <c r="K20" s="211"/>
      <c r="L20" s="4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211"/>
      <c r="D21" s="138" t="s">
        <v>39</v>
      </c>
      <c r="E21" s="211"/>
      <c r="F21" s="211"/>
      <c r="G21" s="211"/>
      <c r="H21" s="211"/>
      <c r="I21" s="138" t="s">
        <v>31</v>
      </c>
      <c r="J21" s="139" t="s">
        <v>1</v>
      </c>
      <c r="K21" s="211"/>
      <c r="L21" s="4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211"/>
      <c r="D22" s="211"/>
      <c r="E22" s="139" t="s">
        <v>40</v>
      </c>
      <c r="F22" s="211"/>
      <c r="G22" s="211"/>
      <c r="H22" s="211"/>
      <c r="I22" s="138" t="s">
        <v>33</v>
      </c>
      <c r="J22" s="139" t="s">
        <v>1</v>
      </c>
      <c r="K22" s="211"/>
      <c r="L22" s="4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211"/>
      <c r="D23" s="211"/>
      <c r="E23" s="211"/>
      <c r="F23" s="211"/>
      <c r="G23" s="211"/>
      <c r="H23" s="211"/>
      <c r="I23" s="211"/>
      <c r="J23" s="211"/>
      <c r="K23" s="211"/>
      <c r="L23" s="4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211"/>
      <c r="D24" s="138" t="s">
        <v>41</v>
      </c>
      <c r="E24" s="211"/>
      <c r="F24" s="211"/>
      <c r="G24" s="211"/>
      <c r="H24" s="211"/>
      <c r="I24" s="211"/>
      <c r="J24" s="211"/>
      <c r="K24" s="211"/>
      <c r="L24" s="4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95.25" customHeight="1">
      <c r="A25" s="88"/>
      <c r="B25" s="89"/>
      <c r="C25" s="143"/>
      <c r="D25" s="143"/>
      <c r="E25" s="255" t="s">
        <v>91</v>
      </c>
      <c r="F25" s="255"/>
      <c r="G25" s="255"/>
      <c r="H25" s="255"/>
      <c r="I25" s="143"/>
      <c r="J25" s="143"/>
      <c r="K25" s="143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2" customFormat="1" ht="6.95" customHeight="1">
      <c r="A26" s="31"/>
      <c r="B26" s="32"/>
      <c r="C26" s="211"/>
      <c r="D26" s="211"/>
      <c r="E26" s="211"/>
      <c r="F26" s="211"/>
      <c r="G26" s="211"/>
      <c r="H26" s="211"/>
      <c r="I26" s="211"/>
      <c r="J26" s="211"/>
      <c r="K26" s="211"/>
      <c r="L26" s="4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211"/>
      <c r="D27" s="144"/>
      <c r="E27" s="144"/>
      <c r="F27" s="144"/>
      <c r="G27" s="144"/>
      <c r="H27" s="144"/>
      <c r="I27" s="144"/>
      <c r="J27" s="144"/>
      <c r="K27" s="144"/>
      <c r="L27" s="4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2"/>
      <c r="C28" s="211"/>
      <c r="D28" s="145" t="s">
        <v>43</v>
      </c>
      <c r="E28" s="211"/>
      <c r="F28" s="211"/>
      <c r="G28" s="211"/>
      <c r="H28" s="211"/>
      <c r="I28" s="211"/>
      <c r="J28" s="146">
        <f>ROUND(J115,2)</f>
        <v>0</v>
      </c>
      <c r="K28" s="211"/>
      <c r="L28" s="4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211"/>
      <c r="D29" s="144"/>
      <c r="E29" s="144"/>
      <c r="F29" s="144"/>
      <c r="G29" s="144"/>
      <c r="H29" s="144"/>
      <c r="I29" s="144"/>
      <c r="J29" s="144"/>
      <c r="K29" s="144"/>
      <c r="L29" s="4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211"/>
      <c r="D30" s="211"/>
      <c r="E30" s="211"/>
      <c r="F30" s="147" t="s">
        <v>45</v>
      </c>
      <c r="G30" s="211"/>
      <c r="H30" s="211"/>
      <c r="I30" s="147" t="s">
        <v>44</v>
      </c>
      <c r="J30" s="147" t="s">
        <v>46</v>
      </c>
      <c r="K30" s="211"/>
      <c r="L30" s="4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211"/>
      <c r="D31" s="148" t="s">
        <v>47</v>
      </c>
      <c r="E31" s="138" t="s">
        <v>48</v>
      </c>
      <c r="F31" s="149">
        <f>ROUND((SUM(BE115:BE202)),2)</f>
        <v>0</v>
      </c>
      <c r="G31" s="211"/>
      <c r="H31" s="211"/>
      <c r="I31" s="150">
        <v>0.21</v>
      </c>
      <c r="J31" s="149">
        <f>ROUND(((SUM(BE115:BE202))*I31),2)</f>
        <v>0</v>
      </c>
      <c r="K31" s="211"/>
      <c r="L31" s="4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211"/>
      <c r="D32" s="211"/>
      <c r="E32" s="138" t="s">
        <v>49</v>
      </c>
      <c r="F32" s="149">
        <f>ROUND((SUM(BF115:BF202)),2)</f>
        <v>0</v>
      </c>
      <c r="G32" s="211"/>
      <c r="H32" s="211"/>
      <c r="I32" s="150">
        <v>0.15</v>
      </c>
      <c r="J32" s="149">
        <f>ROUND(((SUM(BF115:BF202))*I32),2)</f>
        <v>0</v>
      </c>
      <c r="K32" s="211"/>
      <c r="L32" s="4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2"/>
      <c r="C33" s="211"/>
      <c r="D33" s="211"/>
      <c r="E33" s="138" t="s">
        <v>50</v>
      </c>
      <c r="F33" s="149">
        <f>ROUND((SUM(BG115:BG202)),2)</f>
        <v>0</v>
      </c>
      <c r="G33" s="211"/>
      <c r="H33" s="211"/>
      <c r="I33" s="150">
        <v>0.21</v>
      </c>
      <c r="J33" s="149">
        <f>0</f>
        <v>0</v>
      </c>
      <c r="K33" s="211"/>
      <c r="L33" s="4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2"/>
      <c r="C34" s="211"/>
      <c r="D34" s="211"/>
      <c r="E34" s="138" t="s">
        <v>51</v>
      </c>
      <c r="F34" s="149">
        <f>ROUND((SUM(BH115:BH202)),2)</f>
        <v>0</v>
      </c>
      <c r="G34" s="211"/>
      <c r="H34" s="211"/>
      <c r="I34" s="150">
        <v>0.15</v>
      </c>
      <c r="J34" s="149">
        <f>0</f>
        <v>0</v>
      </c>
      <c r="K34" s="211"/>
      <c r="L34" s="4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211"/>
      <c r="D35" s="211"/>
      <c r="E35" s="138" t="s">
        <v>52</v>
      </c>
      <c r="F35" s="149">
        <f>ROUND((SUM(BI115:BI202)),2)</f>
        <v>0</v>
      </c>
      <c r="G35" s="211"/>
      <c r="H35" s="211"/>
      <c r="I35" s="150">
        <v>0</v>
      </c>
      <c r="J35" s="149">
        <f>0</f>
        <v>0</v>
      </c>
      <c r="K35" s="211"/>
      <c r="L35" s="4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2"/>
      <c r="C36" s="211"/>
      <c r="D36" s="211"/>
      <c r="E36" s="211"/>
      <c r="F36" s="211"/>
      <c r="G36" s="211"/>
      <c r="H36" s="211"/>
      <c r="I36" s="211"/>
      <c r="J36" s="211"/>
      <c r="K36" s="211"/>
      <c r="L36" s="4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2"/>
      <c r="C37" s="151"/>
      <c r="D37" s="152" t="s">
        <v>53</v>
      </c>
      <c r="E37" s="153"/>
      <c r="F37" s="153"/>
      <c r="G37" s="154" t="s">
        <v>54</v>
      </c>
      <c r="H37" s="155" t="s">
        <v>55</v>
      </c>
      <c r="I37" s="153"/>
      <c r="J37" s="156">
        <f>SUM(J28:J35)</f>
        <v>0</v>
      </c>
      <c r="K37" s="157"/>
      <c r="L37" s="4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2"/>
      <c r="C38" s="211"/>
      <c r="D38" s="211"/>
      <c r="E38" s="211"/>
      <c r="F38" s="211"/>
      <c r="G38" s="211"/>
      <c r="H38" s="211"/>
      <c r="I38" s="211"/>
      <c r="J38" s="211"/>
      <c r="K38" s="211"/>
      <c r="L38" s="4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9"/>
      <c r="C39" s="136"/>
      <c r="D39" s="136"/>
      <c r="E39" s="136"/>
      <c r="F39" s="136"/>
      <c r="G39" s="136"/>
      <c r="H39" s="136"/>
      <c r="I39" s="136"/>
      <c r="J39" s="136"/>
      <c r="K39" s="136"/>
      <c r="L39" s="19"/>
    </row>
    <row r="40" spans="2:12" s="1" customFormat="1" ht="14.45" customHeight="1">
      <c r="B40" s="19"/>
      <c r="C40" s="136"/>
      <c r="D40" s="136"/>
      <c r="E40" s="136"/>
      <c r="F40" s="136"/>
      <c r="G40" s="136"/>
      <c r="H40" s="136"/>
      <c r="I40" s="136"/>
      <c r="J40" s="136"/>
      <c r="K40" s="136"/>
      <c r="L40" s="19"/>
    </row>
    <row r="41" spans="2:12" s="1" customFormat="1" ht="14.45" customHeight="1">
      <c r="B41" s="19"/>
      <c r="C41" s="136"/>
      <c r="D41" s="136"/>
      <c r="E41" s="136"/>
      <c r="F41" s="136"/>
      <c r="G41" s="136"/>
      <c r="H41" s="136"/>
      <c r="I41" s="136"/>
      <c r="J41" s="136"/>
      <c r="K41" s="136"/>
      <c r="L41" s="19"/>
    </row>
    <row r="42" spans="2:12" s="1" customFormat="1" ht="14.45" customHeight="1">
      <c r="B42" s="19"/>
      <c r="C42" s="136"/>
      <c r="D42" s="136"/>
      <c r="E42" s="136"/>
      <c r="F42" s="136"/>
      <c r="G42" s="136"/>
      <c r="H42" s="136"/>
      <c r="I42" s="136"/>
      <c r="J42" s="136"/>
      <c r="K42" s="136"/>
      <c r="L42" s="19"/>
    </row>
    <row r="43" spans="2:12" s="1" customFormat="1" ht="14.45" customHeight="1">
      <c r="B43" s="19"/>
      <c r="C43" s="136"/>
      <c r="D43" s="136"/>
      <c r="E43" s="136"/>
      <c r="F43" s="136"/>
      <c r="G43" s="136"/>
      <c r="H43" s="136"/>
      <c r="I43" s="136"/>
      <c r="J43" s="136"/>
      <c r="K43" s="136"/>
      <c r="L43" s="19"/>
    </row>
    <row r="44" spans="2:12" s="1" customFormat="1" ht="14.45" customHeight="1">
      <c r="B44" s="19"/>
      <c r="C44" s="136"/>
      <c r="D44" s="136"/>
      <c r="E44" s="136"/>
      <c r="F44" s="136"/>
      <c r="G44" s="136"/>
      <c r="H44" s="136"/>
      <c r="I44" s="136"/>
      <c r="J44" s="136"/>
      <c r="K44" s="136"/>
      <c r="L44" s="19"/>
    </row>
    <row r="45" spans="2:12" s="1" customFormat="1" ht="14.45" customHeight="1">
      <c r="B45" s="19"/>
      <c r="C45" s="136"/>
      <c r="D45" s="136"/>
      <c r="E45" s="136"/>
      <c r="F45" s="136"/>
      <c r="G45" s="136"/>
      <c r="H45" s="136"/>
      <c r="I45" s="136"/>
      <c r="J45" s="136"/>
      <c r="K45" s="136"/>
      <c r="L45" s="19"/>
    </row>
    <row r="46" spans="2:12" s="1" customFormat="1" ht="14.45" customHeight="1">
      <c r="B46" s="19"/>
      <c r="C46" s="136"/>
      <c r="D46" s="136"/>
      <c r="E46" s="136"/>
      <c r="F46" s="136"/>
      <c r="G46" s="136"/>
      <c r="H46" s="136"/>
      <c r="I46" s="136"/>
      <c r="J46" s="136"/>
      <c r="K46" s="136"/>
      <c r="L46" s="19"/>
    </row>
    <row r="47" spans="2:12" s="1" customFormat="1" ht="14.45" customHeight="1">
      <c r="B47" s="19"/>
      <c r="C47" s="136"/>
      <c r="D47" s="136"/>
      <c r="E47" s="136"/>
      <c r="F47" s="136"/>
      <c r="G47" s="136"/>
      <c r="H47" s="136"/>
      <c r="I47" s="136"/>
      <c r="J47" s="136"/>
      <c r="K47" s="136"/>
      <c r="L47" s="19"/>
    </row>
    <row r="48" spans="2:12" s="1" customFormat="1" ht="14.45" customHeight="1">
      <c r="B48" s="19"/>
      <c r="C48" s="136"/>
      <c r="D48" s="136"/>
      <c r="E48" s="136"/>
      <c r="F48" s="136"/>
      <c r="G48" s="136"/>
      <c r="H48" s="136"/>
      <c r="I48" s="136"/>
      <c r="J48" s="136"/>
      <c r="K48" s="136"/>
      <c r="L48" s="19"/>
    </row>
    <row r="49" spans="2:12" s="2" customFormat="1" ht="14.45" customHeight="1">
      <c r="B49" s="40"/>
      <c r="C49" s="158"/>
      <c r="D49" s="159" t="s">
        <v>56</v>
      </c>
      <c r="E49" s="160"/>
      <c r="F49" s="160"/>
      <c r="G49" s="159" t="s">
        <v>57</v>
      </c>
      <c r="H49" s="160"/>
      <c r="I49" s="160"/>
      <c r="J49" s="160"/>
      <c r="K49" s="160"/>
      <c r="L49" s="40"/>
    </row>
    <row r="50" spans="2:12" ht="12">
      <c r="B50" s="19"/>
      <c r="C50" s="136"/>
      <c r="D50" s="136"/>
      <c r="E50" s="136"/>
      <c r="F50" s="136"/>
      <c r="G50" s="136"/>
      <c r="H50" s="136"/>
      <c r="I50" s="136"/>
      <c r="J50" s="136"/>
      <c r="K50" s="136"/>
      <c r="L50" s="19"/>
    </row>
    <row r="51" spans="2:12" ht="12">
      <c r="B51" s="19"/>
      <c r="C51" s="136"/>
      <c r="D51" s="136"/>
      <c r="E51" s="136"/>
      <c r="F51" s="136"/>
      <c r="G51" s="136"/>
      <c r="H51" s="136"/>
      <c r="I51" s="136"/>
      <c r="J51" s="136"/>
      <c r="K51" s="136"/>
      <c r="L51" s="19"/>
    </row>
    <row r="52" spans="2:12" ht="12">
      <c r="B52" s="19"/>
      <c r="C52" s="136"/>
      <c r="D52" s="136"/>
      <c r="E52" s="136"/>
      <c r="F52" s="136"/>
      <c r="G52" s="136"/>
      <c r="H52" s="136"/>
      <c r="I52" s="136"/>
      <c r="J52" s="136"/>
      <c r="K52" s="136"/>
      <c r="L52" s="19"/>
    </row>
    <row r="53" spans="2:12" ht="12">
      <c r="B53" s="19"/>
      <c r="C53" s="136"/>
      <c r="D53" s="136"/>
      <c r="E53" s="136"/>
      <c r="F53" s="136"/>
      <c r="G53" s="136"/>
      <c r="H53" s="136"/>
      <c r="I53" s="136"/>
      <c r="J53" s="136"/>
      <c r="K53" s="136"/>
      <c r="L53" s="19"/>
    </row>
    <row r="54" spans="2:12" ht="12">
      <c r="B54" s="19"/>
      <c r="C54" s="136"/>
      <c r="D54" s="136"/>
      <c r="E54" s="136"/>
      <c r="F54" s="136"/>
      <c r="G54" s="136"/>
      <c r="H54" s="136"/>
      <c r="I54" s="136"/>
      <c r="J54" s="136"/>
      <c r="K54" s="136"/>
      <c r="L54" s="19"/>
    </row>
    <row r="55" spans="2:12" ht="12">
      <c r="B55" s="19"/>
      <c r="C55" s="136"/>
      <c r="D55" s="136"/>
      <c r="E55" s="136"/>
      <c r="F55" s="136"/>
      <c r="G55" s="136"/>
      <c r="H55" s="136"/>
      <c r="I55" s="136"/>
      <c r="J55" s="136"/>
      <c r="K55" s="136"/>
      <c r="L55" s="19"/>
    </row>
    <row r="56" spans="2:12" ht="12">
      <c r="B56" s="19"/>
      <c r="C56" s="136"/>
      <c r="D56" s="136"/>
      <c r="E56" s="136"/>
      <c r="F56" s="136"/>
      <c r="G56" s="136"/>
      <c r="H56" s="136"/>
      <c r="I56" s="136"/>
      <c r="J56" s="136"/>
      <c r="K56" s="136"/>
      <c r="L56" s="19"/>
    </row>
    <row r="57" spans="2:12" ht="12">
      <c r="B57" s="19"/>
      <c r="C57" s="136"/>
      <c r="D57" s="136"/>
      <c r="E57" s="136"/>
      <c r="F57" s="136"/>
      <c r="G57" s="136"/>
      <c r="H57" s="136"/>
      <c r="I57" s="136"/>
      <c r="J57" s="136"/>
      <c r="K57" s="136"/>
      <c r="L57" s="19"/>
    </row>
    <row r="58" spans="2:12" ht="12">
      <c r="B58" s="19"/>
      <c r="C58" s="136"/>
      <c r="D58" s="136"/>
      <c r="E58" s="136"/>
      <c r="F58" s="136"/>
      <c r="G58" s="136"/>
      <c r="H58" s="136"/>
      <c r="I58" s="136"/>
      <c r="J58" s="136"/>
      <c r="K58" s="136"/>
      <c r="L58" s="19"/>
    </row>
    <row r="59" spans="2:12" ht="12">
      <c r="B59" s="19"/>
      <c r="C59" s="136"/>
      <c r="D59" s="136"/>
      <c r="E59" s="136"/>
      <c r="F59" s="136"/>
      <c r="G59" s="136"/>
      <c r="H59" s="136"/>
      <c r="I59" s="136"/>
      <c r="J59" s="136"/>
      <c r="K59" s="136"/>
      <c r="L59" s="19"/>
    </row>
    <row r="60" spans="1:31" s="2" customFormat="1" ht="12.75">
      <c r="A60" s="31"/>
      <c r="B60" s="32"/>
      <c r="C60" s="211"/>
      <c r="D60" s="161" t="s">
        <v>58</v>
      </c>
      <c r="E60" s="162"/>
      <c r="F60" s="163" t="s">
        <v>59</v>
      </c>
      <c r="G60" s="161" t="s">
        <v>58</v>
      </c>
      <c r="H60" s="162"/>
      <c r="I60" s="162"/>
      <c r="J60" s="164" t="s">
        <v>59</v>
      </c>
      <c r="K60" s="162"/>
      <c r="L60" s="40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C61" s="136"/>
      <c r="D61" s="136"/>
      <c r="E61" s="136"/>
      <c r="F61" s="136"/>
      <c r="G61" s="136"/>
      <c r="H61" s="136"/>
      <c r="I61" s="136"/>
      <c r="J61" s="136"/>
      <c r="K61" s="136"/>
      <c r="L61" s="19"/>
    </row>
    <row r="62" spans="2:12" ht="12">
      <c r="B62" s="19"/>
      <c r="C62" s="136"/>
      <c r="D62" s="136"/>
      <c r="E62" s="136"/>
      <c r="F62" s="136"/>
      <c r="G62" s="136"/>
      <c r="H62" s="136"/>
      <c r="I62" s="136"/>
      <c r="J62" s="136"/>
      <c r="K62" s="136"/>
      <c r="L62" s="19"/>
    </row>
    <row r="63" spans="2:12" ht="12">
      <c r="B63" s="19"/>
      <c r="C63" s="136"/>
      <c r="D63" s="136"/>
      <c r="E63" s="136"/>
      <c r="F63" s="136"/>
      <c r="G63" s="136"/>
      <c r="H63" s="136"/>
      <c r="I63" s="136"/>
      <c r="J63" s="136"/>
      <c r="K63" s="136"/>
      <c r="L63" s="19"/>
    </row>
    <row r="64" spans="1:31" s="2" customFormat="1" ht="12.75">
      <c r="A64" s="31"/>
      <c r="B64" s="32"/>
      <c r="C64" s="211"/>
      <c r="D64" s="159" t="s">
        <v>60</v>
      </c>
      <c r="E64" s="165"/>
      <c r="F64" s="165"/>
      <c r="G64" s="159" t="s">
        <v>61</v>
      </c>
      <c r="H64" s="165"/>
      <c r="I64" s="165"/>
      <c r="J64" s="165"/>
      <c r="K64" s="165"/>
      <c r="L64" s="40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C65" s="136"/>
      <c r="D65" s="136"/>
      <c r="E65" s="136"/>
      <c r="F65" s="136"/>
      <c r="G65" s="136"/>
      <c r="H65" s="136"/>
      <c r="I65" s="136"/>
      <c r="J65" s="136"/>
      <c r="K65" s="136"/>
      <c r="L65" s="19"/>
    </row>
    <row r="66" spans="2:12" ht="12">
      <c r="B66" s="19"/>
      <c r="C66" s="136"/>
      <c r="D66" s="136"/>
      <c r="E66" s="136"/>
      <c r="F66" s="136"/>
      <c r="G66" s="136"/>
      <c r="H66" s="136"/>
      <c r="I66" s="136"/>
      <c r="J66" s="136"/>
      <c r="K66" s="136"/>
      <c r="L66" s="19"/>
    </row>
    <row r="67" spans="2:12" ht="12">
      <c r="B67" s="19"/>
      <c r="C67" s="136"/>
      <c r="D67" s="136"/>
      <c r="E67" s="136"/>
      <c r="F67" s="136"/>
      <c r="G67" s="136"/>
      <c r="H67" s="136"/>
      <c r="I67" s="136"/>
      <c r="J67" s="136"/>
      <c r="K67" s="136"/>
      <c r="L67" s="19"/>
    </row>
    <row r="68" spans="2:12" ht="12">
      <c r="B68" s="19"/>
      <c r="C68" s="136"/>
      <c r="D68" s="136"/>
      <c r="E68" s="136"/>
      <c r="F68" s="136"/>
      <c r="G68" s="136"/>
      <c r="H68" s="136"/>
      <c r="I68" s="136"/>
      <c r="J68" s="136"/>
      <c r="K68" s="136"/>
      <c r="L68" s="19"/>
    </row>
    <row r="69" spans="2:12" ht="12">
      <c r="B69" s="19"/>
      <c r="C69" s="136"/>
      <c r="D69" s="136"/>
      <c r="E69" s="136"/>
      <c r="F69" s="136"/>
      <c r="G69" s="136"/>
      <c r="H69" s="136"/>
      <c r="I69" s="136"/>
      <c r="J69" s="136"/>
      <c r="K69" s="136"/>
      <c r="L69" s="19"/>
    </row>
    <row r="70" spans="2:12" ht="12">
      <c r="B70" s="19"/>
      <c r="C70" s="136"/>
      <c r="D70" s="136"/>
      <c r="E70" s="136"/>
      <c r="F70" s="136"/>
      <c r="G70" s="136"/>
      <c r="H70" s="136"/>
      <c r="I70" s="136"/>
      <c r="J70" s="136"/>
      <c r="K70" s="136"/>
      <c r="L70" s="19"/>
    </row>
    <row r="71" spans="2:12" ht="12">
      <c r="B71" s="19"/>
      <c r="C71" s="136"/>
      <c r="D71" s="136"/>
      <c r="E71" s="136"/>
      <c r="F71" s="136"/>
      <c r="G71" s="136"/>
      <c r="H71" s="136"/>
      <c r="I71" s="136"/>
      <c r="J71" s="136"/>
      <c r="K71" s="136"/>
      <c r="L71" s="19"/>
    </row>
    <row r="72" spans="2:12" ht="12">
      <c r="B72" s="19"/>
      <c r="C72" s="136"/>
      <c r="D72" s="136"/>
      <c r="E72" s="136"/>
      <c r="F72" s="136"/>
      <c r="G72" s="136"/>
      <c r="H72" s="136"/>
      <c r="I72" s="136"/>
      <c r="J72" s="136"/>
      <c r="K72" s="136"/>
      <c r="L72" s="19"/>
    </row>
    <row r="73" spans="2:12" ht="12">
      <c r="B73" s="19"/>
      <c r="C73" s="136"/>
      <c r="D73" s="136"/>
      <c r="E73" s="136"/>
      <c r="F73" s="136"/>
      <c r="G73" s="136"/>
      <c r="H73" s="136"/>
      <c r="I73" s="136"/>
      <c r="J73" s="136"/>
      <c r="K73" s="136"/>
      <c r="L73" s="19"/>
    </row>
    <row r="74" spans="2:12" ht="12">
      <c r="B74" s="19"/>
      <c r="C74" s="136"/>
      <c r="D74" s="136"/>
      <c r="E74" s="136"/>
      <c r="F74" s="136"/>
      <c r="G74" s="136"/>
      <c r="H74" s="136"/>
      <c r="I74" s="136"/>
      <c r="J74" s="136"/>
      <c r="K74" s="136"/>
      <c r="L74" s="19"/>
    </row>
    <row r="75" spans="1:31" s="2" customFormat="1" ht="12.75">
      <c r="A75" s="31"/>
      <c r="B75" s="32"/>
      <c r="C75" s="211"/>
      <c r="D75" s="161" t="s">
        <v>58</v>
      </c>
      <c r="E75" s="162"/>
      <c r="F75" s="163" t="s">
        <v>59</v>
      </c>
      <c r="G75" s="161" t="s">
        <v>58</v>
      </c>
      <c r="H75" s="162"/>
      <c r="I75" s="162"/>
      <c r="J75" s="164" t="s">
        <v>59</v>
      </c>
      <c r="K75" s="162"/>
      <c r="L75" s="40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45"/>
      <c r="C76" s="166"/>
      <c r="D76" s="166"/>
      <c r="E76" s="166"/>
      <c r="F76" s="166"/>
      <c r="G76" s="166"/>
      <c r="H76" s="166"/>
      <c r="I76" s="166"/>
      <c r="J76" s="166"/>
      <c r="K76" s="166"/>
      <c r="L76" s="40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3:11" ht="12">
      <c r="C77" s="136"/>
      <c r="D77" s="136"/>
      <c r="E77" s="136"/>
      <c r="F77" s="136"/>
      <c r="G77" s="136"/>
      <c r="H77" s="136"/>
      <c r="I77" s="136"/>
      <c r="J77" s="136"/>
      <c r="K77" s="136"/>
    </row>
    <row r="78" spans="3:11" ht="12">
      <c r="C78" s="136"/>
      <c r="D78" s="136"/>
      <c r="E78" s="136"/>
      <c r="F78" s="136"/>
      <c r="G78" s="136"/>
      <c r="H78" s="136"/>
      <c r="I78" s="136"/>
      <c r="J78" s="136"/>
      <c r="K78" s="136"/>
    </row>
    <row r="79" spans="3:11" ht="12">
      <c r="C79" s="136"/>
      <c r="D79" s="136"/>
      <c r="E79" s="136"/>
      <c r="F79" s="136"/>
      <c r="G79" s="136"/>
      <c r="H79" s="136"/>
      <c r="I79" s="136"/>
      <c r="J79" s="136"/>
      <c r="K79" s="136"/>
    </row>
    <row r="80" spans="1:31" s="2" customFormat="1" ht="6.95" customHeight="1">
      <c r="A80" s="31"/>
      <c r="B80" s="47"/>
      <c r="C80" s="167"/>
      <c r="D80" s="167"/>
      <c r="E80" s="167"/>
      <c r="F80" s="167"/>
      <c r="G80" s="167"/>
      <c r="H80" s="167"/>
      <c r="I80" s="167"/>
      <c r="J80" s="167"/>
      <c r="K80" s="167"/>
      <c r="L80" s="40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>
      <c r="A81" s="31"/>
      <c r="B81" s="32"/>
      <c r="C81" s="137" t="s">
        <v>92</v>
      </c>
      <c r="D81" s="211"/>
      <c r="E81" s="211"/>
      <c r="F81" s="211"/>
      <c r="G81" s="211"/>
      <c r="H81" s="211"/>
      <c r="I81" s="211"/>
      <c r="J81" s="211"/>
      <c r="K81" s="211"/>
      <c r="L81" s="40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>
      <c r="A82" s="31"/>
      <c r="B82" s="32"/>
      <c r="C82" s="211"/>
      <c r="D82" s="211"/>
      <c r="E82" s="211"/>
      <c r="F82" s="211"/>
      <c r="G82" s="211"/>
      <c r="H82" s="211"/>
      <c r="I82" s="211"/>
      <c r="J82" s="211"/>
      <c r="K82" s="211"/>
      <c r="L82" s="40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>
      <c r="A83" s="31"/>
      <c r="B83" s="32"/>
      <c r="C83" s="138" t="s">
        <v>16</v>
      </c>
      <c r="D83" s="211"/>
      <c r="E83" s="211"/>
      <c r="F83" s="211"/>
      <c r="G83" s="211"/>
      <c r="H83" s="211"/>
      <c r="I83" s="211"/>
      <c r="J83" s="211"/>
      <c r="K83" s="211"/>
      <c r="L83" s="40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6.5" customHeight="1">
      <c r="A84" s="31"/>
      <c r="B84" s="32"/>
      <c r="C84" s="211"/>
      <c r="D84" s="211"/>
      <c r="E84" s="252" t="str">
        <f>E7</f>
        <v>Biologická rekultivace - sanace zátrhu Střimické výsypky - PP 2020-2022</v>
      </c>
      <c r="F84" s="253"/>
      <c r="G84" s="253"/>
      <c r="H84" s="253"/>
      <c r="I84" s="211"/>
      <c r="J84" s="211"/>
      <c r="K84" s="211"/>
      <c r="L84" s="40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6.95" customHeight="1">
      <c r="A85" s="31"/>
      <c r="B85" s="32"/>
      <c r="C85" s="211"/>
      <c r="D85" s="211"/>
      <c r="E85" s="211"/>
      <c r="F85" s="211"/>
      <c r="G85" s="211"/>
      <c r="H85" s="211"/>
      <c r="I85" s="211"/>
      <c r="J85" s="211"/>
      <c r="K85" s="211"/>
      <c r="L85" s="40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138" t="s">
        <v>22</v>
      </c>
      <c r="D86" s="211"/>
      <c r="E86" s="211"/>
      <c r="F86" s="139" t="str">
        <f>F10</f>
        <v xml:space="preserve"> </v>
      </c>
      <c r="G86" s="211"/>
      <c r="H86" s="211"/>
      <c r="I86" s="138" t="s">
        <v>24</v>
      </c>
      <c r="J86" s="140" t="str">
        <f>IF(J10="","",J10)</f>
        <v>7. 1. 2020</v>
      </c>
      <c r="K86" s="211"/>
      <c r="L86" s="40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6.95" customHeight="1">
      <c r="A87" s="31"/>
      <c r="B87" s="32"/>
      <c r="C87" s="211"/>
      <c r="D87" s="211"/>
      <c r="E87" s="211"/>
      <c r="F87" s="211"/>
      <c r="G87" s="211"/>
      <c r="H87" s="211"/>
      <c r="I87" s="211"/>
      <c r="J87" s="211"/>
      <c r="K87" s="211"/>
      <c r="L87" s="4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25.7" customHeight="1">
      <c r="A88" s="31"/>
      <c r="B88" s="32"/>
      <c r="C88" s="138" t="s">
        <v>30</v>
      </c>
      <c r="D88" s="211"/>
      <c r="E88" s="211"/>
      <c r="F88" s="139" t="str">
        <f>E13</f>
        <v xml:space="preserve">Palivový kombinát Ústí s.p. </v>
      </c>
      <c r="G88" s="211"/>
      <c r="H88" s="211"/>
      <c r="I88" s="138" t="s">
        <v>36</v>
      </c>
      <c r="J88" s="212" t="str">
        <f>E19</f>
        <v>B-PROJEKTY Teplice s.r.o.</v>
      </c>
      <c r="K88" s="211"/>
      <c r="L88" s="40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138" t="s">
        <v>34</v>
      </c>
      <c r="D89" s="211"/>
      <c r="E89" s="211"/>
      <c r="F89" s="139" t="str">
        <f>IF(E16="","",E16)</f>
        <v>Vyplň údaj</v>
      </c>
      <c r="G89" s="211"/>
      <c r="H89" s="211"/>
      <c r="I89" s="138" t="s">
        <v>39</v>
      </c>
      <c r="J89" s="212" t="str">
        <f>E22</f>
        <v>Ladislav Marek</v>
      </c>
      <c r="K89" s="211"/>
      <c r="L89" s="40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0.35" customHeight="1">
      <c r="A90" s="31"/>
      <c r="B90" s="32"/>
      <c r="C90" s="211"/>
      <c r="D90" s="211"/>
      <c r="E90" s="211"/>
      <c r="F90" s="211"/>
      <c r="G90" s="211"/>
      <c r="H90" s="211"/>
      <c r="I90" s="211"/>
      <c r="J90" s="211"/>
      <c r="K90" s="211"/>
      <c r="L90" s="40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9.25" customHeight="1">
      <c r="A91" s="31"/>
      <c r="B91" s="32"/>
      <c r="C91" s="168" t="s">
        <v>93</v>
      </c>
      <c r="D91" s="151"/>
      <c r="E91" s="151"/>
      <c r="F91" s="151"/>
      <c r="G91" s="151"/>
      <c r="H91" s="151"/>
      <c r="I91" s="151"/>
      <c r="J91" s="169" t="s">
        <v>94</v>
      </c>
      <c r="K91" s="151"/>
      <c r="L91" s="40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0.35" customHeight="1">
      <c r="A92" s="31"/>
      <c r="B92" s="32"/>
      <c r="C92" s="211"/>
      <c r="D92" s="211"/>
      <c r="E92" s="211"/>
      <c r="F92" s="211"/>
      <c r="G92" s="211"/>
      <c r="H92" s="211"/>
      <c r="I92" s="211"/>
      <c r="J92" s="211"/>
      <c r="K92" s="211"/>
      <c r="L92" s="40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22.9" customHeight="1">
      <c r="A93" s="31"/>
      <c r="B93" s="32"/>
      <c r="C93" s="170" t="s">
        <v>95</v>
      </c>
      <c r="D93" s="211"/>
      <c r="E93" s="211"/>
      <c r="F93" s="211"/>
      <c r="G93" s="211"/>
      <c r="H93" s="211"/>
      <c r="I93" s="211"/>
      <c r="J93" s="146">
        <f>J115</f>
        <v>0</v>
      </c>
      <c r="K93" s="211"/>
      <c r="L93" s="40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U93" s="16" t="s">
        <v>96</v>
      </c>
    </row>
    <row r="94" spans="2:12" s="9" customFormat="1" ht="24.95" customHeight="1">
      <c r="B94" s="91"/>
      <c r="C94" s="171"/>
      <c r="D94" s="172" t="s">
        <v>97</v>
      </c>
      <c r="E94" s="173"/>
      <c r="F94" s="173"/>
      <c r="G94" s="173"/>
      <c r="H94" s="173"/>
      <c r="I94" s="173"/>
      <c r="J94" s="174">
        <f>J116</f>
        <v>0</v>
      </c>
      <c r="K94" s="171"/>
      <c r="L94" s="91"/>
    </row>
    <row r="95" spans="2:12" s="10" customFormat="1" ht="19.9" customHeight="1">
      <c r="B95" s="92"/>
      <c r="C95" s="175"/>
      <c r="D95" s="176" t="s">
        <v>98</v>
      </c>
      <c r="E95" s="177"/>
      <c r="F95" s="177"/>
      <c r="G95" s="177"/>
      <c r="H95" s="177"/>
      <c r="I95" s="177"/>
      <c r="J95" s="178">
        <f>J117</f>
        <v>0</v>
      </c>
      <c r="K95" s="175"/>
      <c r="L95" s="92"/>
    </row>
    <row r="96" spans="2:12" s="10" customFormat="1" ht="19.9" customHeight="1">
      <c r="B96" s="92"/>
      <c r="C96" s="175"/>
      <c r="D96" s="176" t="s">
        <v>99</v>
      </c>
      <c r="E96" s="177"/>
      <c r="F96" s="177"/>
      <c r="G96" s="177"/>
      <c r="H96" s="177"/>
      <c r="I96" s="177"/>
      <c r="J96" s="178">
        <f>J159</f>
        <v>0</v>
      </c>
      <c r="K96" s="175"/>
      <c r="L96" s="92"/>
    </row>
    <row r="97" spans="2:12" s="10" customFormat="1" ht="19.9" customHeight="1">
      <c r="B97" s="92"/>
      <c r="C97" s="175"/>
      <c r="D97" s="176" t="s">
        <v>100</v>
      </c>
      <c r="E97" s="177"/>
      <c r="F97" s="177"/>
      <c r="G97" s="177"/>
      <c r="H97" s="177"/>
      <c r="I97" s="177"/>
      <c r="J97" s="178">
        <f>J178</f>
        <v>0</v>
      </c>
      <c r="K97" s="175"/>
      <c r="L97" s="92"/>
    </row>
    <row r="98" spans="1:31" s="2" customFormat="1" ht="21.75" customHeight="1">
      <c r="A98" s="31"/>
      <c r="B98" s="32"/>
      <c r="C98" s="211"/>
      <c r="D98" s="211"/>
      <c r="E98" s="211"/>
      <c r="F98" s="211"/>
      <c r="G98" s="211"/>
      <c r="H98" s="211"/>
      <c r="I98" s="211"/>
      <c r="J98" s="211"/>
      <c r="K98" s="211"/>
      <c r="L98" s="40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>
      <c r="A99" s="31"/>
      <c r="B99" s="45"/>
      <c r="C99" s="166"/>
      <c r="D99" s="166"/>
      <c r="E99" s="166"/>
      <c r="F99" s="166"/>
      <c r="G99" s="166"/>
      <c r="H99" s="166"/>
      <c r="I99" s="166"/>
      <c r="J99" s="166"/>
      <c r="K99" s="166"/>
      <c r="L99" s="40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3:11" ht="12">
      <c r="C100" s="136"/>
      <c r="D100" s="136"/>
      <c r="E100" s="136"/>
      <c r="F100" s="136"/>
      <c r="G100" s="136"/>
      <c r="H100" s="136"/>
      <c r="I100" s="136"/>
      <c r="J100" s="136"/>
      <c r="K100" s="136"/>
    </row>
    <row r="101" spans="3:11" ht="12"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3:11" ht="12"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1:31" s="2" customFormat="1" ht="6.95" customHeight="1">
      <c r="A103" s="31"/>
      <c r="B103" s="47"/>
      <c r="C103" s="167"/>
      <c r="D103" s="167"/>
      <c r="E103" s="167"/>
      <c r="F103" s="167"/>
      <c r="G103" s="167"/>
      <c r="H103" s="167"/>
      <c r="I103" s="167"/>
      <c r="J103" s="167"/>
      <c r="K103" s="167"/>
      <c r="L103" s="40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137" t="s">
        <v>101</v>
      </c>
      <c r="D104" s="211"/>
      <c r="E104" s="211"/>
      <c r="F104" s="211"/>
      <c r="G104" s="211"/>
      <c r="H104" s="211"/>
      <c r="I104" s="211"/>
      <c r="J104" s="211"/>
      <c r="K104" s="211"/>
      <c r="L104" s="40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211"/>
      <c r="D105" s="211"/>
      <c r="E105" s="211"/>
      <c r="F105" s="211"/>
      <c r="G105" s="211"/>
      <c r="H105" s="211"/>
      <c r="I105" s="211"/>
      <c r="J105" s="211"/>
      <c r="K105" s="211"/>
      <c r="L105" s="40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138" t="s">
        <v>16</v>
      </c>
      <c r="D106" s="211"/>
      <c r="E106" s="211"/>
      <c r="F106" s="211"/>
      <c r="G106" s="211"/>
      <c r="H106" s="211"/>
      <c r="I106" s="211"/>
      <c r="J106" s="211"/>
      <c r="K106" s="211"/>
      <c r="L106" s="40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211"/>
      <c r="D107" s="211"/>
      <c r="E107" s="252" t="str">
        <f>E7</f>
        <v>Biologická rekultivace - sanace zátrhu Střimické výsypky - PP 2020-2022</v>
      </c>
      <c r="F107" s="253"/>
      <c r="G107" s="253"/>
      <c r="H107" s="253"/>
      <c r="I107" s="211"/>
      <c r="J107" s="211"/>
      <c r="K107" s="211"/>
      <c r="L107" s="40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211"/>
      <c r="D108" s="211"/>
      <c r="E108" s="211"/>
      <c r="F108" s="211"/>
      <c r="G108" s="211"/>
      <c r="H108" s="211"/>
      <c r="I108" s="211"/>
      <c r="J108" s="211"/>
      <c r="K108" s="211"/>
      <c r="L108" s="40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138" t="s">
        <v>22</v>
      </c>
      <c r="D109" s="211"/>
      <c r="E109" s="211"/>
      <c r="F109" s="139" t="str">
        <f>F10</f>
        <v xml:space="preserve"> </v>
      </c>
      <c r="G109" s="211"/>
      <c r="H109" s="211"/>
      <c r="I109" s="138" t="s">
        <v>24</v>
      </c>
      <c r="J109" s="140" t="str">
        <f>IF(J10="","",J10)</f>
        <v>7. 1. 2020</v>
      </c>
      <c r="K109" s="211"/>
      <c r="L109" s="40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211"/>
      <c r="D110" s="211"/>
      <c r="E110" s="211"/>
      <c r="F110" s="211"/>
      <c r="G110" s="211"/>
      <c r="H110" s="211"/>
      <c r="I110" s="211"/>
      <c r="J110" s="211"/>
      <c r="K110" s="211"/>
      <c r="L110" s="40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5.7" customHeight="1">
      <c r="A111" s="31"/>
      <c r="B111" s="32"/>
      <c r="C111" s="138" t="s">
        <v>30</v>
      </c>
      <c r="D111" s="211"/>
      <c r="E111" s="211"/>
      <c r="F111" s="139" t="str">
        <f>E13</f>
        <v xml:space="preserve">Palivový kombinát Ústí s.p. </v>
      </c>
      <c r="G111" s="211"/>
      <c r="H111" s="211"/>
      <c r="I111" s="138" t="s">
        <v>36</v>
      </c>
      <c r="J111" s="212" t="str">
        <f>E19</f>
        <v>B-PROJEKTY Teplice s.r.o.</v>
      </c>
      <c r="K111" s="211"/>
      <c r="L111" s="40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5.2" customHeight="1">
      <c r="A112" s="31"/>
      <c r="B112" s="32"/>
      <c r="C112" s="138" t="s">
        <v>34</v>
      </c>
      <c r="D112" s="211"/>
      <c r="E112" s="211"/>
      <c r="F112" s="139" t="str">
        <f>IF(E16="","",E16)</f>
        <v>Vyplň údaj</v>
      </c>
      <c r="G112" s="211"/>
      <c r="H112" s="211"/>
      <c r="I112" s="138" t="s">
        <v>39</v>
      </c>
      <c r="J112" s="212" t="str">
        <f>E22</f>
        <v>Ladislav Marek</v>
      </c>
      <c r="K112" s="211"/>
      <c r="L112" s="40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0.35" customHeight="1">
      <c r="A113" s="31"/>
      <c r="B113" s="32"/>
      <c r="C113" s="211"/>
      <c r="D113" s="211"/>
      <c r="E113" s="211"/>
      <c r="F113" s="211"/>
      <c r="G113" s="211"/>
      <c r="H113" s="211"/>
      <c r="I113" s="211"/>
      <c r="J113" s="211"/>
      <c r="K113" s="211"/>
      <c r="L113" s="40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1" customFormat="1" ht="29.25" customHeight="1">
      <c r="A114" s="93"/>
      <c r="B114" s="94"/>
      <c r="C114" s="179" t="s">
        <v>102</v>
      </c>
      <c r="D114" s="180" t="s">
        <v>68</v>
      </c>
      <c r="E114" s="180" t="s">
        <v>64</v>
      </c>
      <c r="F114" s="180" t="s">
        <v>65</v>
      </c>
      <c r="G114" s="180" t="s">
        <v>103</v>
      </c>
      <c r="H114" s="180" t="s">
        <v>104</v>
      </c>
      <c r="I114" s="180" t="s">
        <v>105</v>
      </c>
      <c r="J114" s="180" t="s">
        <v>94</v>
      </c>
      <c r="K114" s="181" t="s">
        <v>106</v>
      </c>
      <c r="L114" s="95"/>
      <c r="M114" s="59" t="s">
        <v>1</v>
      </c>
      <c r="N114" s="60" t="s">
        <v>47</v>
      </c>
      <c r="O114" s="60" t="s">
        <v>107</v>
      </c>
      <c r="P114" s="60" t="s">
        <v>108</v>
      </c>
      <c r="Q114" s="60" t="s">
        <v>109</v>
      </c>
      <c r="R114" s="60" t="s">
        <v>110</v>
      </c>
      <c r="S114" s="60" t="s">
        <v>111</v>
      </c>
      <c r="T114" s="61" t="s">
        <v>112</v>
      </c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1:63" s="2" customFormat="1" ht="22.9" customHeight="1">
      <c r="A115" s="31"/>
      <c r="B115" s="32"/>
      <c r="C115" s="182" t="s">
        <v>113</v>
      </c>
      <c r="D115" s="211"/>
      <c r="E115" s="211"/>
      <c r="F115" s="211"/>
      <c r="G115" s="211"/>
      <c r="H115" s="211"/>
      <c r="I115" s="211"/>
      <c r="J115" s="183">
        <f>BK115</f>
        <v>0</v>
      </c>
      <c r="K115" s="211"/>
      <c r="L115" s="32"/>
      <c r="M115" s="62"/>
      <c r="N115" s="53"/>
      <c r="O115" s="63"/>
      <c r="P115" s="96">
        <f>P116</f>
        <v>0</v>
      </c>
      <c r="Q115" s="63"/>
      <c r="R115" s="96">
        <f>R116</f>
        <v>28.035315999999998</v>
      </c>
      <c r="S115" s="63"/>
      <c r="T115" s="97">
        <f>T116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T115" s="16" t="s">
        <v>82</v>
      </c>
      <c r="AU115" s="16" t="s">
        <v>96</v>
      </c>
      <c r="BK115" s="98">
        <f>BK116</f>
        <v>0</v>
      </c>
    </row>
    <row r="116" spans="2:63" s="12" customFormat="1" ht="25.9" customHeight="1">
      <c r="B116" s="99"/>
      <c r="C116" s="184"/>
      <c r="D116" s="185" t="s">
        <v>82</v>
      </c>
      <c r="E116" s="186" t="s">
        <v>114</v>
      </c>
      <c r="F116" s="186" t="s">
        <v>114</v>
      </c>
      <c r="G116" s="184"/>
      <c r="H116" s="184"/>
      <c r="I116" s="184"/>
      <c r="J116" s="187">
        <f>BK116</f>
        <v>0</v>
      </c>
      <c r="K116" s="184"/>
      <c r="L116" s="99"/>
      <c r="M116" s="101"/>
      <c r="N116" s="102"/>
      <c r="O116" s="102"/>
      <c r="P116" s="103">
        <f>P117+P159+P178</f>
        <v>0</v>
      </c>
      <c r="Q116" s="102"/>
      <c r="R116" s="103">
        <f>R117+R159+R178</f>
        <v>28.035315999999998</v>
      </c>
      <c r="S116" s="102"/>
      <c r="T116" s="104">
        <f>T117+T159+T178</f>
        <v>0</v>
      </c>
      <c r="AR116" s="100" t="s">
        <v>21</v>
      </c>
      <c r="AT116" s="105" t="s">
        <v>82</v>
      </c>
      <c r="AU116" s="105" t="s">
        <v>83</v>
      </c>
      <c r="AY116" s="100" t="s">
        <v>115</v>
      </c>
      <c r="BK116" s="106">
        <f>BK117+BK159+BK178</f>
        <v>0</v>
      </c>
    </row>
    <row r="117" spans="2:63" s="12" customFormat="1" ht="22.9" customHeight="1">
      <c r="B117" s="99"/>
      <c r="C117" s="184"/>
      <c r="D117" s="185" t="s">
        <v>82</v>
      </c>
      <c r="E117" s="188" t="s">
        <v>116</v>
      </c>
      <c r="F117" s="188" t="s">
        <v>117</v>
      </c>
      <c r="G117" s="184"/>
      <c r="H117" s="184"/>
      <c r="I117" s="184"/>
      <c r="J117" s="189">
        <f>BK117</f>
        <v>0</v>
      </c>
      <c r="K117" s="184"/>
      <c r="L117" s="99"/>
      <c r="M117" s="101"/>
      <c r="N117" s="102"/>
      <c r="O117" s="102"/>
      <c r="P117" s="103">
        <f>SUM(P118:P158)</f>
        <v>0</v>
      </c>
      <c r="Q117" s="102"/>
      <c r="R117" s="103">
        <f>SUM(R118:R158)</f>
        <v>26.404372</v>
      </c>
      <c r="S117" s="102"/>
      <c r="T117" s="104">
        <f>SUM(T118:T158)</f>
        <v>0</v>
      </c>
      <c r="AR117" s="100" t="s">
        <v>21</v>
      </c>
      <c r="AT117" s="105" t="s">
        <v>82</v>
      </c>
      <c r="AU117" s="105" t="s">
        <v>21</v>
      </c>
      <c r="AY117" s="100" t="s">
        <v>115</v>
      </c>
      <c r="BK117" s="106">
        <f>SUM(BK118:BK158)</f>
        <v>0</v>
      </c>
    </row>
    <row r="118" spans="1:65" s="2" customFormat="1" ht="16.5" customHeight="1">
      <c r="A118" s="31"/>
      <c r="B118" s="107"/>
      <c r="C118" s="190" t="s">
        <v>21</v>
      </c>
      <c r="D118" s="190" t="s">
        <v>118</v>
      </c>
      <c r="E118" s="191" t="s">
        <v>119</v>
      </c>
      <c r="F118" s="192" t="s">
        <v>120</v>
      </c>
      <c r="G118" s="193" t="s">
        <v>121</v>
      </c>
      <c r="H118" s="194">
        <v>3.2</v>
      </c>
      <c r="I118" s="108"/>
      <c r="J118" s="209">
        <f>ROUND(I118*H118,2)</f>
        <v>0</v>
      </c>
      <c r="K118" s="192" t="s">
        <v>122</v>
      </c>
      <c r="L118" s="32"/>
      <c r="M118" s="109" t="s">
        <v>1</v>
      </c>
      <c r="N118" s="110" t="s">
        <v>48</v>
      </c>
      <c r="O118" s="55"/>
      <c r="P118" s="111">
        <f>O118*H118</f>
        <v>0</v>
      </c>
      <c r="Q118" s="111">
        <v>0</v>
      </c>
      <c r="R118" s="111">
        <f>Q118*H118</f>
        <v>0</v>
      </c>
      <c r="S118" s="111">
        <v>0</v>
      </c>
      <c r="T118" s="112">
        <f>S118*H118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R118" s="113" t="s">
        <v>123</v>
      </c>
      <c r="AT118" s="113" t="s">
        <v>118</v>
      </c>
      <c r="AU118" s="113" t="s">
        <v>89</v>
      </c>
      <c r="AY118" s="16" t="s">
        <v>115</v>
      </c>
      <c r="BE118" s="114">
        <f>IF(N118="základní",J118,0)</f>
        <v>0</v>
      </c>
      <c r="BF118" s="114">
        <f>IF(N118="snížená",J118,0)</f>
        <v>0</v>
      </c>
      <c r="BG118" s="114">
        <f>IF(N118="zákl. přenesená",J118,0)</f>
        <v>0</v>
      </c>
      <c r="BH118" s="114">
        <f>IF(N118="sníž. přenesená",J118,0)</f>
        <v>0</v>
      </c>
      <c r="BI118" s="114">
        <f>IF(N118="nulová",J118,0)</f>
        <v>0</v>
      </c>
      <c r="BJ118" s="16" t="s">
        <v>21</v>
      </c>
      <c r="BK118" s="114">
        <f>ROUND(I118*H118,2)</f>
        <v>0</v>
      </c>
      <c r="BL118" s="16" t="s">
        <v>123</v>
      </c>
      <c r="BM118" s="113" t="s">
        <v>124</v>
      </c>
    </row>
    <row r="119" spans="2:51" s="13" customFormat="1" ht="12">
      <c r="B119" s="115"/>
      <c r="C119" s="195"/>
      <c r="D119" s="196" t="s">
        <v>125</v>
      </c>
      <c r="E119" s="197" t="s">
        <v>1</v>
      </c>
      <c r="F119" s="198" t="s">
        <v>126</v>
      </c>
      <c r="G119" s="195"/>
      <c r="H119" s="197" t="s">
        <v>1</v>
      </c>
      <c r="I119" s="195"/>
      <c r="J119" s="195"/>
      <c r="K119" s="195"/>
      <c r="L119" s="115"/>
      <c r="M119" s="117"/>
      <c r="N119" s="118"/>
      <c r="O119" s="118"/>
      <c r="P119" s="118"/>
      <c r="Q119" s="118"/>
      <c r="R119" s="118"/>
      <c r="S119" s="118"/>
      <c r="T119" s="119"/>
      <c r="AT119" s="116" t="s">
        <v>125</v>
      </c>
      <c r="AU119" s="116" t="s">
        <v>89</v>
      </c>
      <c r="AV119" s="13" t="s">
        <v>21</v>
      </c>
      <c r="AW119" s="13" t="s">
        <v>38</v>
      </c>
      <c r="AX119" s="13" t="s">
        <v>83</v>
      </c>
      <c r="AY119" s="116" t="s">
        <v>115</v>
      </c>
    </row>
    <row r="120" spans="2:51" s="14" customFormat="1" ht="12">
      <c r="B120" s="120"/>
      <c r="C120" s="199"/>
      <c r="D120" s="196" t="s">
        <v>125</v>
      </c>
      <c r="E120" s="200" t="s">
        <v>1</v>
      </c>
      <c r="F120" s="201" t="s">
        <v>127</v>
      </c>
      <c r="G120" s="199"/>
      <c r="H120" s="202">
        <v>3.2</v>
      </c>
      <c r="I120" s="199"/>
      <c r="J120" s="199"/>
      <c r="K120" s="199"/>
      <c r="L120" s="120"/>
      <c r="M120" s="122"/>
      <c r="N120" s="123"/>
      <c r="O120" s="123"/>
      <c r="P120" s="123"/>
      <c r="Q120" s="123"/>
      <c r="R120" s="123"/>
      <c r="S120" s="123"/>
      <c r="T120" s="124"/>
      <c r="AT120" s="121" t="s">
        <v>125</v>
      </c>
      <c r="AU120" s="121" t="s">
        <v>89</v>
      </c>
      <c r="AV120" s="14" t="s">
        <v>89</v>
      </c>
      <c r="AW120" s="14" t="s">
        <v>38</v>
      </c>
      <c r="AX120" s="14" t="s">
        <v>21</v>
      </c>
      <c r="AY120" s="121" t="s">
        <v>115</v>
      </c>
    </row>
    <row r="121" spans="1:65" s="2" customFormat="1" ht="16.5" customHeight="1">
      <c r="A121" s="31"/>
      <c r="B121" s="107"/>
      <c r="C121" s="190" t="s">
        <v>89</v>
      </c>
      <c r="D121" s="190" t="s">
        <v>118</v>
      </c>
      <c r="E121" s="191" t="s">
        <v>128</v>
      </c>
      <c r="F121" s="192" t="s">
        <v>129</v>
      </c>
      <c r="G121" s="193" t="s">
        <v>121</v>
      </c>
      <c r="H121" s="194">
        <v>0.88</v>
      </c>
      <c r="I121" s="108"/>
      <c r="J121" s="209">
        <f>ROUND(I121*H121,2)</f>
        <v>0</v>
      </c>
      <c r="K121" s="192" t="s">
        <v>122</v>
      </c>
      <c r="L121" s="32"/>
      <c r="M121" s="109" t="s">
        <v>1</v>
      </c>
      <c r="N121" s="110" t="s">
        <v>48</v>
      </c>
      <c r="O121" s="55"/>
      <c r="P121" s="111">
        <f>O121*H121</f>
        <v>0</v>
      </c>
      <c r="Q121" s="111">
        <v>0</v>
      </c>
      <c r="R121" s="111">
        <f>Q121*H121</f>
        <v>0</v>
      </c>
      <c r="S121" s="111">
        <v>0</v>
      </c>
      <c r="T121" s="11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13" t="s">
        <v>123</v>
      </c>
      <c r="AT121" s="113" t="s">
        <v>118</v>
      </c>
      <c r="AU121" s="113" t="s">
        <v>89</v>
      </c>
      <c r="AY121" s="16" t="s">
        <v>115</v>
      </c>
      <c r="BE121" s="114">
        <f>IF(N121="základní",J121,0)</f>
        <v>0</v>
      </c>
      <c r="BF121" s="114">
        <f>IF(N121="snížená",J121,0)</f>
        <v>0</v>
      </c>
      <c r="BG121" s="114">
        <f>IF(N121="zákl. přenesená",J121,0)</f>
        <v>0</v>
      </c>
      <c r="BH121" s="114">
        <f>IF(N121="sníž. přenesená",J121,0)</f>
        <v>0</v>
      </c>
      <c r="BI121" s="114">
        <f>IF(N121="nulová",J121,0)</f>
        <v>0</v>
      </c>
      <c r="BJ121" s="16" t="s">
        <v>21</v>
      </c>
      <c r="BK121" s="114">
        <f>ROUND(I121*H121,2)</f>
        <v>0</v>
      </c>
      <c r="BL121" s="16" t="s">
        <v>123</v>
      </c>
      <c r="BM121" s="113" t="s">
        <v>130</v>
      </c>
    </row>
    <row r="122" spans="2:51" s="13" customFormat="1" ht="12">
      <c r="B122" s="115"/>
      <c r="C122" s="195"/>
      <c r="D122" s="196" t="s">
        <v>125</v>
      </c>
      <c r="E122" s="197" t="s">
        <v>1</v>
      </c>
      <c r="F122" s="198" t="s">
        <v>131</v>
      </c>
      <c r="G122" s="195"/>
      <c r="H122" s="197" t="s">
        <v>1</v>
      </c>
      <c r="I122" s="195"/>
      <c r="J122" s="195"/>
      <c r="K122" s="195"/>
      <c r="L122" s="115"/>
      <c r="M122" s="117"/>
      <c r="N122" s="118"/>
      <c r="O122" s="118"/>
      <c r="P122" s="118"/>
      <c r="Q122" s="118"/>
      <c r="R122" s="118"/>
      <c r="S122" s="118"/>
      <c r="T122" s="119"/>
      <c r="AT122" s="116" t="s">
        <v>125</v>
      </c>
      <c r="AU122" s="116" t="s">
        <v>89</v>
      </c>
      <c r="AV122" s="13" t="s">
        <v>21</v>
      </c>
      <c r="AW122" s="13" t="s">
        <v>38</v>
      </c>
      <c r="AX122" s="13" t="s">
        <v>83</v>
      </c>
      <c r="AY122" s="116" t="s">
        <v>115</v>
      </c>
    </row>
    <row r="123" spans="2:51" s="14" customFormat="1" ht="12">
      <c r="B123" s="120"/>
      <c r="C123" s="199"/>
      <c r="D123" s="196" t="s">
        <v>125</v>
      </c>
      <c r="E123" s="200" t="s">
        <v>1</v>
      </c>
      <c r="F123" s="201" t="s">
        <v>277</v>
      </c>
      <c r="G123" s="199"/>
      <c r="H123" s="202">
        <v>0.88</v>
      </c>
      <c r="I123" s="199"/>
      <c r="J123" s="199"/>
      <c r="K123" s="199"/>
      <c r="L123" s="120"/>
      <c r="M123" s="122"/>
      <c r="N123" s="123"/>
      <c r="O123" s="123"/>
      <c r="P123" s="123"/>
      <c r="Q123" s="123"/>
      <c r="R123" s="123"/>
      <c r="S123" s="123"/>
      <c r="T123" s="124"/>
      <c r="AT123" s="121" t="s">
        <v>125</v>
      </c>
      <c r="AU123" s="121" t="s">
        <v>89</v>
      </c>
      <c r="AV123" s="14" t="s">
        <v>89</v>
      </c>
      <c r="AW123" s="14" t="s">
        <v>38</v>
      </c>
      <c r="AX123" s="14" t="s">
        <v>21</v>
      </c>
      <c r="AY123" s="121" t="s">
        <v>115</v>
      </c>
    </row>
    <row r="124" spans="1:65" s="2" customFormat="1" ht="16.5" customHeight="1">
      <c r="A124" s="31"/>
      <c r="B124" s="107"/>
      <c r="C124" s="190" t="s">
        <v>132</v>
      </c>
      <c r="D124" s="190" t="s">
        <v>118</v>
      </c>
      <c r="E124" s="191" t="s">
        <v>133</v>
      </c>
      <c r="F124" s="192" t="s">
        <v>134</v>
      </c>
      <c r="G124" s="193" t="s">
        <v>121</v>
      </c>
      <c r="H124" s="194">
        <v>1.96</v>
      </c>
      <c r="I124" s="108"/>
      <c r="J124" s="209">
        <f>ROUND(I124*H124,2)</f>
        <v>0</v>
      </c>
      <c r="K124" s="192" t="s">
        <v>122</v>
      </c>
      <c r="L124" s="32"/>
      <c r="M124" s="109" t="s">
        <v>1</v>
      </c>
      <c r="N124" s="110" t="s">
        <v>48</v>
      </c>
      <c r="O124" s="55"/>
      <c r="P124" s="111">
        <f>O124*H124</f>
        <v>0</v>
      </c>
      <c r="Q124" s="111">
        <v>0</v>
      </c>
      <c r="R124" s="111">
        <f>Q124*H124</f>
        <v>0</v>
      </c>
      <c r="S124" s="111">
        <v>0</v>
      </c>
      <c r="T124" s="112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13" t="s">
        <v>123</v>
      </c>
      <c r="AT124" s="113" t="s">
        <v>118</v>
      </c>
      <c r="AU124" s="113" t="s">
        <v>89</v>
      </c>
      <c r="AY124" s="16" t="s">
        <v>115</v>
      </c>
      <c r="BE124" s="114">
        <f>IF(N124="základní",J124,0)</f>
        <v>0</v>
      </c>
      <c r="BF124" s="114">
        <f>IF(N124="snížená",J124,0)</f>
        <v>0</v>
      </c>
      <c r="BG124" s="114">
        <f>IF(N124="zákl. přenesená",J124,0)</f>
        <v>0</v>
      </c>
      <c r="BH124" s="114">
        <f>IF(N124="sníž. přenesená",J124,0)</f>
        <v>0</v>
      </c>
      <c r="BI124" s="114">
        <f>IF(N124="nulová",J124,0)</f>
        <v>0</v>
      </c>
      <c r="BJ124" s="16" t="s">
        <v>21</v>
      </c>
      <c r="BK124" s="114">
        <f>ROUND(I124*H124,2)</f>
        <v>0</v>
      </c>
      <c r="BL124" s="16" t="s">
        <v>123</v>
      </c>
      <c r="BM124" s="113" t="s">
        <v>135</v>
      </c>
    </row>
    <row r="125" spans="2:51" s="14" customFormat="1" ht="12">
      <c r="B125" s="120"/>
      <c r="C125" s="199"/>
      <c r="D125" s="196" t="s">
        <v>125</v>
      </c>
      <c r="E125" s="200" t="s">
        <v>1</v>
      </c>
      <c r="F125" s="201" t="s">
        <v>136</v>
      </c>
      <c r="G125" s="199"/>
      <c r="H125" s="202">
        <v>1.96</v>
      </c>
      <c r="I125" s="199"/>
      <c r="J125" s="199"/>
      <c r="K125" s="199"/>
      <c r="L125" s="120"/>
      <c r="M125" s="122"/>
      <c r="N125" s="123"/>
      <c r="O125" s="123"/>
      <c r="P125" s="123"/>
      <c r="Q125" s="123"/>
      <c r="R125" s="123"/>
      <c r="S125" s="123"/>
      <c r="T125" s="124"/>
      <c r="AT125" s="121" t="s">
        <v>125</v>
      </c>
      <c r="AU125" s="121" t="s">
        <v>89</v>
      </c>
      <c r="AV125" s="14" t="s">
        <v>89</v>
      </c>
      <c r="AW125" s="14" t="s">
        <v>38</v>
      </c>
      <c r="AX125" s="14" t="s">
        <v>21</v>
      </c>
      <c r="AY125" s="121" t="s">
        <v>115</v>
      </c>
    </row>
    <row r="126" spans="1:65" s="2" customFormat="1" ht="16.5" customHeight="1">
      <c r="A126" s="31"/>
      <c r="B126" s="107"/>
      <c r="C126" s="190" t="s">
        <v>123</v>
      </c>
      <c r="D126" s="190" t="s">
        <v>118</v>
      </c>
      <c r="E126" s="191" t="s">
        <v>137</v>
      </c>
      <c r="F126" s="192" t="s">
        <v>138</v>
      </c>
      <c r="G126" s="193" t="s">
        <v>139</v>
      </c>
      <c r="H126" s="194">
        <v>20</v>
      </c>
      <c r="I126" s="108"/>
      <c r="J126" s="209">
        <f>ROUND(I126*H126,2)</f>
        <v>0</v>
      </c>
      <c r="K126" s="192" t="s">
        <v>1</v>
      </c>
      <c r="L126" s="32"/>
      <c r="M126" s="109" t="s">
        <v>1</v>
      </c>
      <c r="N126" s="110" t="s">
        <v>48</v>
      </c>
      <c r="O126" s="55"/>
      <c r="P126" s="111">
        <f>O126*H126</f>
        <v>0</v>
      </c>
      <c r="Q126" s="111">
        <v>0</v>
      </c>
      <c r="R126" s="111">
        <f>Q126*H126</f>
        <v>0</v>
      </c>
      <c r="S126" s="111">
        <v>0</v>
      </c>
      <c r="T126" s="112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13" t="s">
        <v>123</v>
      </c>
      <c r="AT126" s="113" t="s">
        <v>118</v>
      </c>
      <c r="AU126" s="113" t="s">
        <v>89</v>
      </c>
      <c r="AY126" s="16" t="s">
        <v>115</v>
      </c>
      <c r="BE126" s="114">
        <f>IF(N126="základní",J126,0)</f>
        <v>0</v>
      </c>
      <c r="BF126" s="114">
        <f>IF(N126="snížená",J126,0)</f>
        <v>0</v>
      </c>
      <c r="BG126" s="114">
        <f>IF(N126="zákl. přenesená",J126,0)</f>
        <v>0</v>
      </c>
      <c r="BH126" s="114">
        <f>IF(N126="sníž. přenesená",J126,0)</f>
        <v>0</v>
      </c>
      <c r="BI126" s="114">
        <f>IF(N126="nulová",J126,0)</f>
        <v>0</v>
      </c>
      <c r="BJ126" s="16" t="s">
        <v>21</v>
      </c>
      <c r="BK126" s="114">
        <f>ROUND(I126*H126,2)</f>
        <v>0</v>
      </c>
      <c r="BL126" s="16" t="s">
        <v>123</v>
      </c>
      <c r="BM126" s="113" t="s">
        <v>140</v>
      </c>
    </row>
    <row r="127" spans="1:47" s="2" customFormat="1" ht="19.5">
      <c r="A127" s="31"/>
      <c r="B127" s="32"/>
      <c r="C127" s="211"/>
      <c r="D127" s="196" t="s">
        <v>141</v>
      </c>
      <c r="E127" s="211"/>
      <c r="F127" s="203" t="s">
        <v>142</v>
      </c>
      <c r="G127" s="211"/>
      <c r="H127" s="211"/>
      <c r="I127" s="211"/>
      <c r="J127" s="211"/>
      <c r="K127" s="211"/>
      <c r="L127" s="32"/>
      <c r="M127" s="125"/>
      <c r="N127" s="126"/>
      <c r="O127" s="55"/>
      <c r="P127" s="55"/>
      <c r="Q127" s="55"/>
      <c r="R127" s="55"/>
      <c r="S127" s="55"/>
      <c r="T127" s="56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141</v>
      </c>
      <c r="AU127" s="16" t="s">
        <v>89</v>
      </c>
    </row>
    <row r="128" spans="1:65" s="2" customFormat="1" ht="16.5" customHeight="1">
      <c r="A128" s="31"/>
      <c r="B128" s="107"/>
      <c r="C128" s="190" t="s">
        <v>143</v>
      </c>
      <c r="D128" s="190" t="s">
        <v>118</v>
      </c>
      <c r="E128" s="191" t="s">
        <v>144</v>
      </c>
      <c r="F128" s="192" t="s">
        <v>145</v>
      </c>
      <c r="G128" s="193" t="s">
        <v>146</v>
      </c>
      <c r="H128" s="194">
        <v>109</v>
      </c>
      <c r="I128" s="108"/>
      <c r="J128" s="209">
        <f>ROUND(I128*H128,2)</f>
        <v>0</v>
      </c>
      <c r="K128" s="192" t="s">
        <v>1</v>
      </c>
      <c r="L128" s="32"/>
      <c r="M128" s="109" t="s">
        <v>1</v>
      </c>
      <c r="N128" s="110" t="s">
        <v>48</v>
      </c>
      <c r="O128" s="55"/>
      <c r="P128" s="111">
        <f>O128*H128</f>
        <v>0</v>
      </c>
      <c r="Q128" s="111">
        <v>0.00682</v>
      </c>
      <c r="R128" s="111">
        <f>Q128*H128</f>
        <v>0.7433799999999999</v>
      </c>
      <c r="S128" s="111">
        <v>0</v>
      </c>
      <c r="T128" s="112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13" t="s">
        <v>123</v>
      </c>
      <c r="AT128" s="113" t="s">
        <v>118</v>
      </c>
      <c r="AU128" s="113" t="s">
        <v>89</v>
      </c>
      <c r="AY128" s="16" t="s">
        <v>115</v>
      </c>
      <c r="BE128" s="114">
        <f>IF(N128="základní",J128,0)</f>
        <v>0</v>
      </c>
      <c r="BF128" s="114">
        <f>IF(N128="snížená",J128,0)</f>
        <v>0</v>
      </c>
      <c r="BG128" s="114">
        <f>IF(N128="zákl. přenesená",J128,0)</f>
        <v>0</v>
      </c>
      <c r="BH128" s="114">
        <f>IF(N128="sníž. přenesená",J128,0)</f>
        <v>0</v>
      </c>
      <c r="BI128" s="114">
        <f>IF(N128="nulová",J128,0)</f>
        <v>0</v>
      </c>
      <c r="BJ128" s="16" t="s">
        <v>21</v>
      </c>
      <c r="BK128" s="114">
        <f>ROUND(I128*H128,2)</f>
        <v>0</v>
      </c>
      <c r="BL128" s="16" t="s">
        <v>123</v>
      </c>
      <c r="BM128" s="113" t="s">
        <v>147</v>
      </c>
    </row>
    <row r="129" spans="2:51" s="14" customFormat="1" ht="12">
      <c r="B129" s="120"/>
      <c r="C129" s="199"/>
      <c r="D129" s="196" t="s">
        <v>125</v>
      </c>
      <c r="E129" s="200" t="s">
        <v>1</v>
      </c>
      <c r="F129" s="201" t="s">
        <v>148</v>
      </c>
      <c r="G129" s="199"/>
      <c r="H129" s="202">
        <v>109</v>
      </c>
      <c r="I129" s="199"/>
      <c r="J129" s="199"/>
      <c r="K129" s="199"/>
      <c r="L129" s="120"/>
      <c r="M129" s="122"/>
      <c r="N129" s="123"/>
      <c r="O129" s="123"/>
      <c r="P129" s="123"/>
      <c r="Q129" s="123"/>
      <c r="R129" s="123"/>
      <c r="S129" s="123"/>
      <c r="T129" s="124"/>
      <c r="AT129" s="121" t="s">
        <v>125</v>
      </c>
      <c r="AU129" s="121" t="s">
        <v>89</v>
      </c>
      <c r="AV129" s="14" t="s">
        <v>89</v>
      </c>
      <c r="AW129" s="14" t="s">
        <v>38</v>
      </c>
      <c r="AX129" s="14" t="s">
        <v>21</v>
      </c>
      <c r="AY129" s="121" t="s">
        <v>115</v>
      </c>
    </row>
    <row r="130" spans="1:65" s="2" customFormat="1" ht="16.5" customHeight="1">
      <c r="A130" s="31"/>
      <c r="B130" s="107"/>
      <c r="C130" s="190" t="s">
        <v>149</v>
      </c>
      <c r="D130" s="190" t="s">
        <v>118</v>
      </c>
      <c r="E130" s="191" t="s">
        <v>150</v>
      </c>
      <c r="F130" s="192" t="s">
        <v>151</v>
      </c>
      <c r="G130" s="193" t="s">
        <v>152</v>
      </c>
      <c r="H130" s="194">
        <v>205</v>
      </c>
      <c r="I130" s="108"/>
      <c r="J130" s="209">
        <f>ROUND(I130*H130,2)</f>
        <v>0</v>
      </c>
      <c r="K130" s="192" t="s">
        <v>122</v>
      </c>
      <c r="L130" s="32"/>
      <c r="M130" s="109" t="s">
        <v>1</v>
      </c>
      <c r="N130" s="110" t="s">
        <v>48</v>
      </c>
      <c r="O130" s="55"/>
      <c r="P130" s="111">
        <f>O130*H130</f>
        <v>0</v>
      </c>
      <c r="Q130" s="111">
        <v>0</v>
      </c>
      <c r="R130" s="111">
        <f>Q130*H130</f>
        <v>0</v>
      </c>
      <c r="S130" s="111">
        <v>0</v>
      </c>
      <c r="T130" s="11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13" t="s">
        <v>123</v>
      </c>
      <c r="AT130" s="113" t="s">
        <v>118</v>
      </c>
      <c r="AU130" s="113" t="s">
        <v>89</v>
      </c>
      <c r="AY130" s="16" t="s">
        <v>115</v>
      </c>
      <c r="BE130" s="114">
        <f>IF(N130="základní",J130,0)</f>
        <v>0</v>
      </c>
      <c r="BF130" s="114">
        <f>IF(N130="snížená",J130,0)</f>
        <v>0</v>
      </c>
      <c r="BG130" s="114">
        <f>IF(N130="zákl. přenesená",J130,0)</f>
        <v>0</v>
      </c>
      <c r="BH130" s="114">
        <f>IF(N130="sníž. přenesená",J130,0)</f>
        <v>0</v>
      </c>
      <c r="BI130" s="114">
        <f>IF(N130="nulová",J130,0)</f>
        <v>0</v>
      </c>
      <c r="BJ130" s="16" t="s">
        <v>21</v>
      </c>
      <c r="BK130" s="114">
        <f>ROUND(I130*H130,2)</f>
        <v>0</v>
      </c>
      <c r="BL130" s="16" t="s">
        <v>123</v>
      </c>
      <c r="BM130" s="113" t="s">
        <v>153</v>
      </c>
    </row>
    <row r="131" spans="1:65" s="2" customFormat="1" ht="16.5" customHeight="1">
      <c r="A131" s="31"/>
      <c r="B131" s="107"/>
      <c r="C131" s="204" t="s">
        <v>154</v>
      </c>
      <c r="D131" s="204" t="s">
        <v>155</v>
      </c>
      <c r="E131" s="205" t="s">
        <v>156</v>
      </c>
      <c r="F131" s="206" t="s">
        <v>278</v>
      </c>
      <c r="G131" s="207" t="s">
        <v>152</v>
      </c>
      <c r="H131" s="208">
        <v>205</v>
      </c>
      <c r="I131" s="127"/>
      <c r="J131" s="210">
        <f>ROUND(I131*H131,2)</f>
        <v>0</v>
      </c>
      <c r="K131" s="206" t="s">
        <v>1</v>
      </c>
      <c r="L131" s="128"/>
      <c r="M131" s="129" t="s">
        <v>1</v>
      </c>
      <c r="N131" s="130" t="s">
        <v>48</v>
      </c>
      <c r="O131" s="55"/>
      <c r="P131" s="111">
        <f>O131*H131</f>
        <v>0</v>
      </c>
      <c r="Q131" s="111">
        <v>0.0021</v>
      </c>
      <c r="R131" s="111">
        <f>Q131*H131</f>
        <v>0.4305</v>
      </c>
      <c r="S131" s="111">
        <v>0</v>
      </c>
      <c r="T131" s="11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13" t="s">
        <v>157</v>
      </c>
      <c r="AT131" s="113" t="s">
        <v>155</v>
      </c>
      <c r="AU131" s="113" t="s">
        <v>89</v>
      </c>
      <c r="AY131" s="16" t="s">
        <v>115</v>
      </c>
      <c r="BE131" s="114">
        <f>IF(N131="základní",J131,0)</f>
        <v>0</v>
      </c>
      <c r="BF131" s="114">
        <f>IF(N131="snížená",J131,0)</f>
        <v>0</v>
      </c>
      <c r="BG131" s="114">
        <f>IF(N131="zákl. přenesená",J131,0)</f>
        <v>0</v>
      </c>
      <c r="BH131" s="114">
        <f>IF(N131="sníž. přenesená",J131,0)</f>
        <v>0</v>
      </c>
      <c r="BI131" s="114">
        <f>IF(N131="nulová",J131,0)</f>
        <v>0</v>
      </c>
      <c r="BJ131" s="16" t="s">
        <v>21</v>
      </c>
      <c r="BK131" s="114">
        <f>ROUND(I131*H131,2)</f>
        <v>0</v>
      </c>
      <c r="BL131" s="16" t="s">
        <v>123</v>
      </c>
      <c r="BM131" s="113" t="s">
        <v>158</v>
      </c>
    </row>
    <row r="132" spans="2:51" s="13" customFormat="1" ht="12">
      <c r="B132" s="115"/>
      <c r="C132" s="195"/>
      <c r="D132" s="196" t="s">
        <v>125</v>
      </c>
      <c r="E132" s="197" t="s">
        <v>1</v>
      </c>
      <c r="F132" s="198" t="s">
        <v>159</v>
      </c>
      <c r="G132" s="195"/>
      <c r="H132" s="197" t="s">
        <v>1</v>
      </c>
      <c r="I132" s="195"/>
      <c r="J132" s="195"/>
      <c r="K132" s="195"/>
      <c r="L132" s="115"/>
      <c r="M132" s="117"/>
      <c r="N132" s="118"/>
      <c r="O132" s="118"/>
      <c r="P132" s="118"/>
      <c r="Q132" s="118"/>
      <c r="R132" s="118"/>
      <c r="S132" s="118"/>
      <c r="T132" s="119"/>
      <c r="AT132" s="116" t="s">
        <v>125</v>
      </c>
      <c r="AU132" s="116" t="s">
        <v>89</v>
      </c>
      <c r="AV132" s="13" t="s">
        <v>21</v>
      </c>
      <c r="AW132" s="13" t="s">
        <v>38</v>
      </c>
      <c r="AX132" s="13" t="s">
        <v>83</v>
      </c>
      <c r="AY132" s="116" t="s">
        <v>115</v>
      </c>
    </row>
    <row r="133" spans="2:51" s="14" customFormat="1" ht="12">
      <c r="B133" s="120"/>
      <c r="C133" s="199"/>
      <c r="D133" s="196" t="s">
        <v>125</v>
      </c>
      <c r="E133" s="200" t="s">
        <v>1</v>
      </c>
      <c r="F133" s="201" t="s">
        <v>160</v>
      </c>
      <c r="G133" s="199"/>
      <c r="H133" s="202">
        <v>205</v>
      </c>
      <c r="I133" s="199"/>
      <c r="J133" s="199"/>
      <c r="K133" s="199"/>
      <c r="L133" s="120"/>
      <c r="M133" s="122"/>
      <c r="N133" s="123"/>
      <c r="O133" s="123"/>
      <c r="P133" s="123"/>
      <c r="Q133" s="123"/>
      <c r="R133" s="123"/>
      <c r="S133" s="123"/>
      <c r="T133" s="124"/>
      <c r="AT133" s="121" t="s">
        <v>125</v>
      </c>
      <c r="AU133" s="121" t="s">
        <v>89</v>
      </c>
      <c r="AV133" s="14" t="s">
        <v>89</v>
      </c>
      <c r="AW133" s="14" t="s">
        <v>38</v>
      </c>
      <c r="AX133" s="14" t="s">
        <v>21</v>
      </c>
      <c r="AY133" s="121" t="s">
        <v>115</v>
      </c>
    </row>
    <row r="134" spans="1:65" s="2" customFormat="1" ht="16.5" customHeight="1">
      <c r="A134" s="31"/>
      <c r="B134" s="107"/>
      <c r="C134" s="190" t="s">
        <v>157</v>
      </c>
      <c r="D134" s="190" t="s">
        <v>118</v>
      </c>
      <c r="E134" s="191" t="s">
        <v>161</v>
      </c>
      <c r="F134" s="192" t="s">
        <v>162</v>
      </c>
      <c r="G134" s="193" t="s">
        <v>152</v>
      </c>
      <c r="H134" s="194">
        <v>4620</v>
      </c>
      <c r="I134" s="108"/>
      <c r="J134" s="209">
        <f>ROUND(I134*H134,2)</f>
        <v>0</v>
      </c>
      <c r="K134" s="192" t="s">
        <v>122</v>
      </c>
      <c r="L134" s="32"/>
      <c r="M134" s="109" t="s">
        <v>1</v>
      </c>
      <c r="N134" s="110" t="s">
        <v>48</v>
      </c>
      <c r="O134" s="55"/>
      <c r="P134" s="111">
        <f>O134*H134</f>
        <v>0</v>
      </c>
      <c r="Q134" s="111">
        <v>0</v>
      </c>
      <c r="R134" s="111">
        <f>Q134*H134</f>
        <v>0</v>
      </c>
      <c r="S134" s="111">
        <v>0</v>
      </c>
      <c r="T134" s="112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13" t="s">
        <v>123</v>
      </c>
      <c r="AT134" s="113" t="s">
        <v>118</v>
      </c>
      <c r="AU134" s="113" t="s">
        <v>89</v>
      </c>
      <c r="AY134" s="16" t="s">
        <v>115</v>
      </c>
      <c r="BE134" s="114">
        <f>IF(N134="základní",J134,0)</f>
        <v>0</v>
      </c>
      <c r="BF134" s="114">
        <f>IF(N134="snížená",J134,0)</f>
        <v>0</v>
      </c>
      <c r="BG134" s="114">
        <f>IF(N134="zákl. přenesená",J134,0)</f>
        <v>0</v>
      </c>
      <c r="BH134" s="114">
        <f>IF(N134="sníž. přenesená",J134,0)</f>
        <v>0</v>
      </c>
      <c r="BI134" s="114">
        <f>IF(N134="nulová",J134,0)</f>
        <v>0</v>
      </c>
      <c r="BJ134" s="16" t="s">
        <v>21</v>
      </c>
      <c r="BK134" s="114">
        <f>ROUND(I134*H134,2)</f>
        <v>0</v>
      </c>
      <c r="BL134" s="16" t="s">
        <v>123</v>
      </c>
      <c r="BM134" s="113" t="s">
        <v>163</v>
      </c>
    </row>
    <row r="135" spans="1:65" s="2" customFormat="1" ht="16.5" customHeight="1">
      <c r="A135" s="31"/>
      <c r="B135" s="107"/>
      <c r="C135" s="204" t="s">
        <v>164</v>
      </c>
      <c r="D135" s="204" t="s">
        <v>155</v>
      </c>
      <c r="E135" s="205" t="s">
        <v>165</v>
      </c>
      <c r="F135" s="206" t="s">
        <v>166</v>
      </c>
      <c r="G135" s="207" t="s">
        <v>167</v>
      </c>
      <c r="H135" s="208">
        <v>30.492</v>
      </c>
      <c r="I135" s="127"/>
      <c r="J135" s="210">
        <f>ROUND(I135*H135,2)</f>
        <v>0</v>
      </c>
      <c r="K135" s="206" t="s">
        <v>1</v>
      </c>
      <c r="L135" s="128"/>
      <c r="M135" s="129" t="s">
        <v>1</v>
      </c>
      <c r="N135" s="130" t="s">
        <v>48</v>
      </c>
      <c r="O135" s="55"/>
      <c r="P135" s="111">
        <f>O135*H135</f>
        <v>0</v>
      </c>
      <c r="Q135" s="111">
        <v>0.001</v>
      </c>
      <c r="R135" s="111">
        <f>Q135*H135</f>
        <v>0.030492000000000002</v>
      </c>
      <c r="S135" s="111">
        <v>0</v>
      </c>
      <c r="T135" s="112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13" t="s">
        <v>157</v>
      </c>
      <c r="AT135" s="113" t="s">
        <v>155</v>
      </c>
      <c r="AU135" s="113" t="s">
        <v>89</v>
      </c>
      <c r="AY135" s="16" t="s">
        <v>115</v>
      </c>
      <c r="BE135" s="114">
        <f>IF(N135="základní",J135,0)</f>
        <v>0</v>
      </c>
      <c r="BF135" s="114">
        <f>IF(N135="snížená",J135,0)</f>
        <v>0</v>
      </c>
      <c r="BG135" s="114">
        <f>IF(N135="zákl. přenesená",J135,0)</f>
        <v>0</v>
      </c>
      <c r="BH135" s="114">
        <f>IF(N135="sníž. přenesená",J135,0)</f>
        <v>0</v>
      </c>
      <c r="BI135" s="114">
        <f>IF(N135="nulová",J135,0)</f>
        <v>0</v>
      </c>
      <c r="BJ135" s="16" t="s">
        <v>21</v>
      </c>
      <c r="BK135" s="114">
        <f>ROUND(I135*H135,2)</f>
        <v>0</v>
      </c>
      <c r="BL135" s="16" t="s">
        <v>123</v>
      </c>
      <c r="BM135" s="113" t="s">
        <v>168</v>
      </c>
    </row>
    <row r="136" spans="2:51" s="14" customFormat="1" ht="12">
      <c r="B136" s="120"/>
      <c r="C136" s="199"/>
      <c r="D136" s="196" t="s">
        <v>125</v>
      </c>
      <c r="E136" s="200" t="s">
        <v>1</v>
      </c>
      <c r="F136" s="201" t="s">
        <v>169</v>
      </c>
      <c r="G136" s="199"/>
      <c r="H136" s="202">
        <v>27.72</v>
      </c>
      <c r="I136" s="199"/>
      <c r="J136" s="199"/>
      <c r="K136" s="199"/>
      <c r="L136" s="120"/>
      <c r="M136" s="122"/>
      <c r="N136" s="123"/>
      <c r="O136" s="123"/>
      <c r="P136" s="123"/>
      <c r="Q136" s="123"/>
      <c r="R136" s="123"/>
      <c r="S136" s="123"/>
      <c r="T136" s="124"/>
      <c r="AT136" s="121" t="s">
        <v>125</v>
      </c>
      <c r="AU136" s="121" t="s">
        <v>89</v>
      </c>
      <c r="AV136" s="14" t="s">
        <v>89</v>
      </c>
      <c r="AW136" s="14" t="s">
        <v>38</v>
      </c>
      <c r="AX136" s="14" t="s">
        <v>83</v>
      </c>
      <c r="AY136" s="121" t="s">
        <v>115</v>
      </c>
    </row>
    <row r="137" spans="2:51" s="14" customFormat="1" ht="12">
      <c r="B137" s="120"/>
      <c r="C137" s="199"/>
      <c r="D137" s="196" t="s">
        <v>125</v>
      </c>
      <c r="E137" s="199"/>
      <c r="F137" s="201" t="s">
        <v>170</v>
      </c>
      <c r="G137" s="199"/>
      <c r="H137" s="202">
        <v>30.492</v>
      </c>
      <c r="I137" s="199"/>
      <c r="J137" s="199"/>
      <c r="K137" s="199"/>
      <c r="L137" s="120"/>
      <c r="M137" s="122"/>
      <c r="N137" s="123"/>
      <c r="O137" s="123"/>
      <c r="P137" s="123"/>
      <c r="Q137" s="123"/>
      <c r="R137" s="123"/>
      <c r="S137" s="123"/>
      <c r="T137" s="124"/>
      <c r="AT137" s="121" t="s">
        <v>125</v>
      </c>
      <c r="AU137" s="121" t="s">
        <v>89</v>
      </c>
      <c r="AV137" s="14" t="s">
        <v>89</v>
      </c>
      <c r="AW137" s="14" t="s">
        <v>3</v>
      </c>
      <c r="AX137" s="14" t="s">
        <v>21</v>
      </c>
      <c r="AY137" s="121" t="s">
        <v>115</v>
      </c>
    </row>
    <row r="138" spans="1:65" s="2" customFormat="1" ht="16.5" customHeight="1">
      <c r="A138" s="31"/>
      <c r="B138" s="107"/>
      <c r="C138" s="190" t="s">
        <v>26</v>
      </c>
      <c r="D138" s="190" t="s">
        <v>118</v>
      </c>
      <c r="E138" s="191" t="s">
        <v>171</v>
      </c>
      <c r="F138" s="192" t="s">
        <v>172</v>
      </c>
      <c r="G138" s="193" t="s">
        <v>173</v>
      </c>
      <c r="H138" s="194">
        <v>4</v>
      </c>
      <c r="I138" s="108"/>
      <c r="J138" s="209">
        <f>ROUND(I138*H138,2)</f>
        <v>0</v>
      </c>
      <c r="K138" s="192" t="s">
        <v>122</v>
      </c>
      <c r="L138" s="32"/>
      <c r="M138" s="109" t="s">
        <v>1</v>
      </c>
      <c r="N138" s="110" t="s">
        <v>48</v>
      </c>
      <c r="O138" s="55"/>
      <c r="P138" s="111">
        <f>O138*H138</f>
        <v>0</v>
      </c>
      <c r="Q138" s="111">
        <v>0</v>
      </c>
      <c r="R138" s="111">
        <f>Q138*H138</f>
        <v>0</v>
      </c>
      <c r="S138" s="111">
        <v>0</v>
      </c>
      <c r="T138" s="112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13" t="s">
        <v>123</v>
      </c>
      <c r="AT138" s="113" t="s">
        <v>118</v>
      </c>
      <c r="AU138" s="113" t="s">
        <v>89</v>
      </c>
      <c r="AY138" s="16" t="s">
        <v>115</v>
      </c>
      <c r="BE138" s="114">
        <f>IF(N138="základní",J138,0)</f>
        <v>0</v>
      </c>
      <c r="BF138" s="114">
        <f>IF(N138="snížená",J138,0)</f>
        <v>0</v>
      </c>
      <c r="BG138" s="114">
        <f>IF(N138="zákl. přenesená",J138,0)</f>
        <v>0</v>
      </c>
      <c r="BH138" s="114">
        <f>IF(N138="sníž. přenesená",J138,0)</f>
        <v>0</v>
      </c>
      <c r="BI138" s="114">
        <f>IF(N138="nulová",J138,0)</f>
        <v>0</v>
      </c>
      <c r="BJ138" s="16" t="s">
        <v>21</v>
      </c>
      <c r="BK138" s="114">
        <f>ROUND(I138*H138,2)</f>
        <v>0</v>
      </c>
      <c r="BL138" s="16" t="s">
        <v>123</v>
      </c>
      <c r="BM138" s="113" t="s">
        <v>174</v>
      </c>
    </row>
    <row r="139" spans="2:51" s="13" customFormat="1" ht="12">
      <c r="B139" s="115"/>
      <c r="C139" s="195"/>
      <c r="D139" s="196" t="s">
        <v>125</v>
      </c>
      <c r="E139" s="197" t="s">
        <v>1</v>
      </c>
      <c r="F139" s="198" t="s">
        <v>175</v>
      </c>
      <c r="G139" s="195"/>
      <c r="H139" s="197" t="s">
        <v>1</v>
      </c>
      <c r="I139" s="195"/>
      <c r="J139" s="195"/>
      <c r="K139" s="195"/>
      <c r="L139" s="115"/>
      <c r="M139" s="117"/>
      <c r="N139" s="118"/>
      <c r="O139" s="118"/>
      <c r="P139" s="118"/>
      <c r="Q139" s="118"/>
      <c r="R139" s="118"/>
      <c r="S139" s="118"/>
      <c r="T139" s="119"/>
      <c r="AT139" s="116" t="s">
        <v>125</v>
      </c>
      <c r="AU139" s="116" t="s">
        <v>89</v>
      </c>
      <c r="AV139" s="13" t="s">
        <v>21</v>
      </c>
      <c r="AW139" s="13" t="s">
        <v>38</v>
      </c>
      <c r="AX139" s="13" t="s">
        <v>83</v>
      </c>
      <c r="AY139" s="116" t="s">
        <v>115</v>
      </c>
    </row>
    <row r="140" spans="2:51" s="14" customFormat="1" ht="12">
      <c r="B140" s="120"/>
      <c r="C140" s="199"/>
      <c r="D140" s="196" t="s">
        <v>125</v>
      </c>
      <c r="E140" s="200" t="s">
        <v>1</v>
      </c>
      <c r="F140" s="201" t="s">
        <v>176</v>
      </c>
      <c r="G140" s="199"/>
      <c r="H140" s="202">
        <v>4</v>
      </c>
      <c r="I140" s="199"/>
      <c r="J140" s="199"/>
      <c r="K140" s="199"/>
      <c r="L140" s="120"/>
      <c r="M140" s="122"/>
      <c r="N140" s="123"/>
      <c r="O140" s="123"/>
      <c r="P140" s="123"/>
      <c r="Q140" s="123"/>
      <c r="R140" s="123"/>
      <c r="S140" s="123"/>
      <c r="T140" s="124"/>
      <c r="AT140" s="121" t="s">
        <v>125</v>
      </c>
      <c r="AU140" s="121" t="s">
        <v>89</v>
      </c>
      <c r="AV140" s="14" t="s">
        <v>89</v>
      </c>
      <c r="AW140" s="14" t="s">
        <v>38</v>
      </c>
      <c r="AX140" s="14" t="s">
        <v>21</v>
      </c>
      <c r="AY140" s="121" t="s">
        <v>115</v>
      </c>
    </row>
    <row r="141" spans="1:65" s="2" customFormat="1" ht="16.5" customHeight="1">
      <c r="A141" s="31"/>
      <c r="B141" s="107"/>
      <c r="C141" s="190" t="s">
        <v>177</v>
      </c>
      <c r="D141" s="190" t="s">
        <v>118</v>
      </c>
      <c r="E141" s="191" t="s">
        <v>178</v>
      </c>
      <c r="F141" s="192" t="s">
        <v>179</v>
      </c>
      <c r="G141" s="193" t="s">
        <v>173</v>
      </c>
      <c r="H141" s="194">
        <v>4</v>
      </c>
      <c r="I141" s="108"/>
      <c r="J141" s="209">
        <f>ROUND(I141*H141,2)</f>
        <v>0</v>
      </c>
      <c r="K141" s="192" t="s">
        <v>122</v>
      </c>
      <c r="L141" s="32"/>
      <c r="M141" s="109" t="s">
        <v>1</v>
      </c>
      <c r="N141" s="110" t="s">
        <v>48</v>
      </c>
      <c r="O141" s="55"/>
      <c r="P141" s="111">
        <f>O141*H141</f>
        <v>0</v>
      </c>
      <c r="Q141" s="111">
        <v>0</v>
      </c>
      <c r="R141" s="111">
        <f>Q141*H141</f>
        <v>0</v>
      </c>
      <c r="S141" s="111">
        <v>0</v>
      </c>
      <c r="T141" s="11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13" t="s">
        <v>123</v>
      </c>
      <c r="AT141" s="113" t="s">
        <v>118</v>
      </c>
      <c r="AU141" s="113" t="s">
        <v>89</v>
      </c>
      <c r="AY141" s="16" t="s">
        <v>115</v>
      </c>
      <c r="BE141" s="114">
        <f>IF(N141="základní",J141,0)</f>
        <v>0</v>
      </c>
      <c r="BF141" s="114">
        <f>IF(N141="snížená",J141,0)</f>
        <v>0</v>
      </c>
      <c r="BG141" s="114">
        <f>IF(N141="zákl. přenesená",J141,0)</f>
        <v>0</v>
      </c>
      <c r="BH141" s="114">
        <f>IF(N141="sníž. přenesená",J141,0)</f>
        <v>0</v>
      </c>
      <c r="BI141" s="114">
        <f>IF(N141="nulová",J141,0)</f>
        <v>0</v>
      </c>
      <c r="BJ141" s="16" t="s">
        <v>21</v>
      </c>
      <c r="BK141" s="114">
        <f>ROUND(I141*H141,2)</f>
        <v>0</v>
      </c>
      <c r="BL141" s="16" t="s">
        <v>123</v>
      </c>
      <c r="BM141" s="113" t="s">
        <v>180</v>
      </c>
    </row>
    <row r="142" spans="2:51" s="13" customFormat="1" ht="12">
      <c r="B142" s="115"/>
      <c r="C142" s="195"/>
      <c r="D142" s="196" t="s">
        <v>125</v>
      </c>
      <c r="E142" s="197" t="s">
        <v>1</v>
      </c>
      <c r="F142" s="198" t="s">
        <v>181</v>
      </c>
      <c r="G142" s="195"/>
      <c r="H142" s="197" t="s">
        <v>1</v>
      </c>
      <c r="I142" s="195"/>
      <c r="J142" s="195"/>
      <c r="K142" s="195"/>
      <c r="L142" s="115"/>
      <c r="M142" s="117"/>
      <c r="N142" s="118"/>
      <c r="O142" s="118"/>
      <c r="P142" s="118"/>
      <c r="Q142" s="118"/>
      <c r="R142" s="118"/>
      <c r="S142" s="118"/>
      <c r="T142" s="119"/>
      <c r="AT142" s="116" t="s">
        <v>125</v>
      </c>
      <c r="AU142" s="116" t="s">
        <v>89</v>
      </c>
      <c r="AV142" s="13" t="s">
        <v>21</v>
      </c>
      <c r="AW142" s="13" t="s">
        <v>38</v>
      </c>
      <c r="AX142" s="13" t="s">
        <v>83</v>
      </c>
      <c r="AY142" s="116" t="s">
        <v>115</v>
      </c>
    </row>
    <row r="143" spans="2:51" s="14" customFormat="1" ht="12">
      <c r="B143" s="120"/>
      <c r="C143" s="199"/>
      <c r="D143" s="196" t="s">
        <v>125</v>
      </c>
      <c r="E143" s="200" t="s">
        <v>1</v>
      </c>
      <c r="F143" s="201" t="s">
        <v>176</v>
      </c>
      <c r="G143" s="199"/>
      <c r="H143" s="202">
        <v>4</v>
      </c>
      <c r="I143" s="199"/>
      <c r="J143" s="199"/>
      <c r="K143" s="199"/>
      <c r="L143" s="120"/>
      <c r="M143" s="122"/>
      <c r="N143" s="123"/>
      <c r="O143" s="123"/>
      <c r="P143" s="123"/>
      <c r="Q143" s="123"/>
      <c r="R143" s="123"/>
      <c r="S143" s="123"/>
      <c r="T143" s="124"/>
      <c r="AT143" s="121" t="s">
        <v>125</v>
      </c>
      <c r="AU143" s="121" t="s">
        <v>89</v>
      </c>
      <c r="AV143" s="14" t="s">
        <v>89</v>
      </c>
      <c r="AW143" s="14" t="s">
        <v>38</v>
      </c>
      <c r="AX143" s="14" t="s">
        <v>21</v>
      </c>
      <c r="AY143" s="121" t="s">
        <v>115</v>
      </c>
    </row>
    <row r="144" spans="1:65" s="2" customFormat="1" ht="21.75" customHeight="1">
      <c r="A144" s="31"/>
      <c r="B144" s="107"/>
      <c r="C144" s="190" t="s">
        <v>182</v>
      </c>
      <c r="D144" s="190" t="s">
        <v>118</v>
      </c>
      <c r="E144" s="191" t="s">
        <v>183</v>
      </c>
      <c r="F144" s="192" t="s">
        <v>184</v>
      </c>
      <c r="G144" s="193" t="s">
        <v>173</v>
      </c>
      <c r="H144" s="194">
        <v>4</v>
      </c>
      <c r="I144" s="108"/>
      <c r="J144" s="209">
        <f>ROUND(I144*H144,2)</f>
        <v>0</v>
      </c>
      <c r="K144" s="192" t="s">
        <v>122</v>
      </c>
      <c r="L144" s="32"/>
      <c r="M144" s="109" t="s">
        <v>1</v>
      </c>
      <c r="N144" s="110" t="s">
        <v>48</v>
      </c>
      <c r="O144" s="55"/>
      <c r="P144" s="111">
        <f>O144*H144</f>
        <v>0</v>
      </c>
      <c r="Q144" s="111">
        <v>0</v>
      </c>
      <c r="R144" s="111">
        <f>Q144*H144</f>
        <v>0</v>
      </c>
      <c r="S144" s="111">
        <v>0</v>
      </c>
      <c r="T144" s="112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13" t="s">
        <v>123</v>
      </c>
      <c r="AT144" s="113" t="s">
        <v>118</v>
      </c>
      <c r="AU144" s="113" t="s">
        <v>89</v>
      </c>
      <c r="AY144" s="16" t="s">
        <v>115</v>
      </c>
      <c r="BE144" s="114">
        <f>IF(N144="základní",J144,0)</f>
        <v>0</v>
      </c>
      <c r="BF144" s="114">
        <f>IF(N144="snížená",J144,0)</f>
        <v>0</v>
      </c>
      <c r="BG144" s="114">
        <f>IF(N144="zákl. přenesená",J144,0)</f>
        <v>0</v>
      </c>
      <c r="BH144" s="114">
        <f>IF(N144="sníž. přenesená",J144,0)</f>
        <v>0</v>
      </c>
      <c r="BI144" s="114">
        <f>IF(N144="nulová",J144,0)</f>
        <v>0</v>
      </c>
      <c r="BJ144" s="16" t="s">
        <v>21</v>
      </c>
      <c r="BK144" s="114">
        <f>ROUND(I144*H144,2)</f>
        <v>0</v>
      </c>
      <c r="BL144" s="16" t="s">
        <v>123</v>
      </c>
      <c r="BM144" s="113" t="s">
        <v>185</v>
      </c>
    </row>
    <row r="145" spans="2:51" s="13" customFormat="1" ht="12">
      <c r="B145" s="115"/>
      <c r="C145" s="195"/>
      <c r="D145" s="196" t="s">
        <v>125</v>
      </c>
      <c r="E145" s="197" t="s">
        <v>1</v>
      </c>
      <c r="F145" s="198" t="s">
        <v>181</v>
      </c>
      <c r="G145" s="195"/>
      <c r="H145" s="197" t="s">
        <v>1</v>
      </c>
      <c r="I145" s="195"/>
      <c r="J145" s="195"/>
      <c r="K145" s="195"/>
      <c r="L145" s="115"/>
      <c r="M145" s="117"/>
      <c r="N145" s="118"/>
      <c r="O145" s="118"/>
      <c r="P145" s="118"/>
      <c r="Q145" s="118"/>
      <c r="R145" s="118"/>
      <c r="S145" s="118"/>
      <c r="T145" s="119"/>
      <c r="AT145" s="116" t="s">
        <v>125</v>
      </c>
      <c r="AU145" s="116" t="s">
        <v>89</v>
      </c>
      <c r="AV145" s="13" t="s">
        <v>21</v>
      </c>
      <c r="AW145" s="13" t="s">
        <v>38</v>
      </c>
      <c r="AX145" s="13" t="s">
        <v>83</v>
      </c>
      <c r="AY145" s="116" t="s">
        <v>115</v>
      </c>
    </row>
    <row r="146" spans="2:51" s="14" customFormat="1" ht="12">
      <c r="B146" s="120"/>
      <c r="C146" s="199"/>
      <c r="D146" s="196" t="s">
        <v>125</v>
      </c>
      <c r="E146" s="200" t="s">
        <v>1</v>
      </c>
      <c r="F146" s="201" t="s">
        <v>176</v>
      </c>
      <c r="G146" s="199"/>
      <c r="H146" s="202">
        <v>4</v>
      </c>
      <c r="I146" s="199"/>
      <c r="J146" s="199"/>
      <c r="K146" s="199"/>
      <c r="L146" s="120"/>
      <c r="M146" s="122"/>
      <c r="N146" s="123"/>
      <c r="O146" s="123"/>
      <c r="P146" s="123"/>
      <c r="Q146" s="123"/>
      <c r="R146" s="123"/>
      <c r="S146" s="123"/>
      <c r="T146" s="124"/>
      <c r="AT146" s="121" t="s">
        <v>125</v>
      </c>
      <c r="AU146" s="121" t="s">
        <v>89</v>
      </c>
      <c r="AV146" s="14" t="s">
        <v>89</v>
      </c>
      <c r="AW146" s="14" t="s">
        <v>38</v>
      </c>
      <c r="AX146" s="14" t="s">
        <v>21</v>
      </c>
      <c r="AY146" s="121" t="s">
        <v>115</v>
      </c>
    </row>
    <row r="147" spans="1:65" s="2" customFormat="1" ht="16.5" customHeight="1">
      <c r="A147" s="31"/>
      <c r="B147" s="107"/>
      <c r="C147" s="190" t="s">
        <v>186</v>
      </c>
      <c r="D147" s="190" t="s">
        <v>118</v>
      </c>
      <c r="E147" s="191" t="s">
        <v>187</v>
      </c>
      <c r="F147" s="192" t="s">
        <v>188</v>
      </c>
      <c r="G147" s="193" t="s">
        <v>173</v>
      </c>
      <c r="H147" s="194">
        <v>14</v>
      </c>
      <c r="I147" s="108"/>
      <c r="J147" s="209">
        <f>ROUND(I147*H147,2)</f>
        <v>0</v>
      </c>
      <c r="K147" s="192" t="s">
        <v>122</v>
      </c>
      <c r="L147" s="32"/>
      <c r="M147" s="109" t="s">
        <v>1</v>
      </c>
      <c r="N147" s="110" t="s">
        <v>48</v>
      </c>
      <c r="O147" s="55"/>
      <c r="P147" s="111">
        <f>O147*H147</f>
        <v>0</v>
      </c>
      <c r="Q147" s="111">
        <v>0</v>
      </c>
      <c r="R147" s="111">
        <f>Q147*H147</f>
        <v>0</v>
      </c>
      <c r="S147" s="111">
        <v>0</v>
      </c>
      <c r="T147" s="112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13" t="s">
        <v>123</v>
      </c>
      <c r="AT147" s="113" t="s">
        <v>118</v>
      </c>
      <c r="AU147" s="113" t="s">
        <v>89</v>
      </c>
      <c r="AY147" s="16" t="s">
        <v>115</v>
      </c>
      <c r="BE147" s="114">
        <f>IF(N147="základní",J147,0)</f>
        <v>0</v>
      </c>
      <c r="BF147" s="114">
        <f>IF(N147="snížená",J147,0)</f>
        <v>0</v>
      </c>
      <c r="BG147" s="114">
        <f>IF(N147="zákl. přenesená",J147,0)</f>
        <v>0</v>
      </c>
      <c r="BH147" s="114">
        <f>IF(N147="sníž. přenesená",J147,0)</f>
        <v>0</v>
      </c>
      <c r="BI147" s="114">
        <f>IF(N147="nulová",J147,0)</f>
        <v>0</v>
      </c>
      <c r="BJ147" s="16" t="s">
        <v>21</v>
      </c>
      <c r="BK147" s="114">
        <f>ROUND(I147*H147,2)</f>
        <v>0</v>
      </c>
      <c r="BL147" s="16" t="s">
        <v>123</v>
      </c>
      <c r="BM147" s="113" t="s">
        <v>189</v>
      </c>
    </row>
    <row r="148" spans="2:51" s="13" customFormat="1" ht="12">
      <c r="B148" s="115"/>
      <c r="C148" s="195"/>
      <c r="D148" s="196" t="s">
        <v>125</v>
      </c>
      <c r="E148" s="197" t="s">
        <v>1</v>
      </c>
      <c r="F148" s="198" t="s">
        <v>190</v>
      </c>
      <c r="G148" s="195"/>
      <c r="H148" s="197" t="s">
        <v>1</v>
      </c>
      <c r="I148" s="195"/>
      <c r="J148" s="195"/>
      <c r="K148" s="195"/>
      <c r="L148" s="115"/>
      <c r="M148" s="117"/>
      <c r="N148" s="118"/>
      <c r="O148" s="118"/>
      <c r="P148" s="118"/>
      <c r="Q148" s="118"/>
      <c r="R148" s="118"/>
      <c r="S148" s="118"/>
      <c r="T148" s="119"/>
      <c r="AT148" s="116" t="s">
        <v>125</v>
      </c>
      <c r="AU148" s="116" t="s">
        <v>89</v>
      </c>
      <c r="AV148" s="13" t="s">
        <v>21</v>
      </c>
      <c r="AW148" s="13" t="s">
        <v>38</v>
      </c>
      <c r="AX148" s="13" t="s">
        <v>83</v>
      </c>
      <c r="AY148" s="116" t="s">
        <v>115</v>
      </c>
    </row>
    <row r="149" spans="2:51" s="14" customFormat="1" ht="12">
      <c r="B149" s="120"/>
      <c r="C149" s="199"/>
      <c r="D149" s="196" t="s">
        <v>125</v>
      </c>
      <c r="E149" s="200" t="s">
        <v>1</v>
      </c>
      <c r="F149" s="201" t="s">
        <v>191</v>
      </c>
      <c r="G149" s="199"/>
      <c r="H149" s="202">
        <v>14</v>
      </c>
      <c r="I149" s="199"/>
      <c r="J149" s="199"/>
      <c r="K149" s="199"/>
      <c r="L149" s="120"/>
      <c r="M149" s="122"/>
      <c r="N149" s="123"/>
      <c r="O149" s="123"/>
      <c r="P149" s="123"/>
      <c r="Q149" s="123"/>
      <c r="R149" s="123"/>
      <c r="S149" s="123"/>
      <c r="T149" s="124"/>
      <c r="AT149" s="121" t="s">
        <v>125</v>
      </c>
      <c r="AU149" s="121" t="s">
        <v>89</v>
      </c>
      <c r="AV149" s="14" t="s">
        <v>89</v>
      </c>
      <c r="AW149" s="14" t="s">
        <v>38</v>
      </c>
      <c r="AX149" s="14" t="s">
        <v>21</v>
      </c>
      <c r="AY149" s="121" t="s">
        <v>115</v>
      </c>
    </row>
    <row r="150" spans="1:65" s="2" customFormat="1" ht="21.75" customHeight="1">
      <c r="A150" s="31"/>
      <c r="B150" s="107"/>
      <c r="C150" s="190" t="s">
        <v>192</v>
      </c>
      <c r="D150" s="190" t="s">
        <v>118</v>
      </c>
      <c r="E150" s="191" t="s">
        <v>193</v>
      </c>
      <c r="F150" s="192" t="s">
        <v>194</v>
      </c>
      <c r="G150" s="193" t="s">
        <v>173</v>
      </c>
      <c r="H150" s="194">
        <v>56</v>
      </c>
      <c r="I150" s="108"/>
      <c r="J150" s="209">
        <f>ROUND(I150*H150,2)</f>
        <v>0</v>
      </c>
      <c r="K150" s="192" t="s">
        <v>122</v>
      </c>
      <c r="L150" s="32"/>
      <c r="M150" s="109" t="s">
        <v>1</v>
      </c>
      <c r="N150" s="110" t="s">
        <v>48</v>
      </c>
      <c r="O150" s="55"/>
      <c r="P150" s="111">
        <f>O150*H150</f>
        <v>0</v>
      </c>
      <c r="Q150" s="111">
        <v>0</v>
      </c>
      <c r="R150" s="111">
        <f>Q150*H150</f>
        <v>0</v>
      </c>
      <c r="S150" s="111">
        <v>0</v>
      </c>
      <c r="T150" s="11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13" t="s">
        <v>123</v>
      </c>
      <c r="AT150" s="113" t="s">
        <v>118</v>
      </c>
      <c r="AU150" s="113" t="s">
        <v>89</v>
      </c>
      <c r="AY150" s="16" t="s">
        <v>115</v>
      </c>
      <c r="BE150" s="114">
        <f>IF(N150="základní",J150,0)</f>
        <v>0</v>
      </c>
      <c r="BF150" s="114">
        <f>IF(N150="snížená",J150,0)</f>
        <v>0</v>
      </c>
      <c r="BG150" s="114">
        <f>IF(N150="zákl. přenesená",J150,0)</f>
        <v>0</v>
      </c>
      <c r="BH150" s="114">
        <f>IF(N150="sníž. přenesená",J150,0)</f>
        <v>0</v>
      </c>
      <c r="BI150" s="114">
        <f>IF(N150="nulová",J150,0)</f>
        <v>0</v>
      </c>
      <c r="BJ150" s="16" t="s">
        <v>21</v>
      </c>
      <c r="BK150" s="114">
        <f>ROUND(I150*H150,2)</f>
        <v>0</v>
      </c>
      <c r="BL150" s="16" t="s">
        <v>123</v>
      </c>
      <c r="BM150" s="113" t="s">
        <v>195</v>
      </c>
    </row>
    <row r="151" spans="2:51" s="13" customFormat="1" ht="12">
      <c r="B151" s="115"/>
      <c r="C151" s="195"/>
      <c r="D151" s="196" t="s">
        <v>125</v>
      </c>
      <c r="E151" s="197" t="s">
        <v>1</v>
      </c>
      <c r="F151" s="198" t="s">
        <v>196</v>
      </c>
      <c r="G151" s="195"/>
      <c r="H151" s="197" t="s">
        <v>1</v>
      </c>
      <c r="I151" s="195"/>
      <c r="J151" s="195"/>
      <c r="K151" s="195"/>
      <c r="L151" s="115"/>
      <c r="M151" s="117"/>
      <c r="N151" s="118"/>
      <c r="O151" s="118"/>
      <c r="P151" s="118"/>
      <c r="Q151" s="118"/>
      <c r="R151" s="118"/>
      <c r="S151" s="118"/>
      <c r="T151" s="119"/>
      <c r="AT151" s="116" t="s">
        <v>125</v>
      </c>
      <c r="AU151" s="116" t="s">
        <v>89</v>
      </c>
      <c r="AV151" s="13" t="s">
        <v>21</v>
      </c>
      <c r="AW151" s="13" t="s">
        <v>38</v>
      </c>
      <c r="AX151" s="13" t="s">
        <v>83</v>
      </c>
      <c r="AY151" s="116" t="s">
        <v>115</v>
      </c>
    </row>
    <row r="152" spans="2:51" s="14" customFormat="1" ht="12">
      <c r="B152" s="120"/>
      <c r="C152" s="199"/>
      <c r="D152" s="196" t="s">
        <v>125</v>
      </c>
      <c r="E152" s="200" t="s">
        <v>1</v>
      </c>
      <c r="F152" s="201" t="s">
        <v>197</v>
      </c>
      <c r="G152" s="199"/>
      <c r="H152" s="202">
        <v>56</v>
      </c>
      <c r="I152" s="199"/>
      <c r="J152" s="199"/>
      <c r="K152" s="199"/>
      <c r="L152" s="120"/>
      <c r="M152" s="122"/>
      <c r="N152" s="123"/>
      <c r="O152" s="123"/>
      <c r="P152" s="123"/>
      <c r="Q152" s="123"/>
      <c r="R152" s="123"/>
      <c r="S152" s="123"/>
      <c r="T152" s="124"/>
      <c r="AT152" s="121" t="s">
        <v>125</v>
      </c>
      <c r="AU152" s="121" t="s">
        <v>89</v>
      </c>
      <c r="AV152" s="14" t="s">
        <v>89</v>
      </c>
      <c r="AW152" s="14" t="s">
        <v>38</v>
      </c>
      <c r="AX152" s="14" t="s">
        <v>21</v>
      </c>
      <c r="AY152" s="121" t="s">
        <v>115</v>
      </c>
    </row>
    <row r="153" spans="1:65" s="2" customFormat="1" ht="16.5" customHeight="1">
      <c r="A153" s="31"/>
      <c r="B153" s="107"/>
      <c r="C153" s="190" t="s">
        <v>8</v>
      </c>
      <c r="D153" s="190" t="s">
        <v>118</v>
      </c>
      <c r="E153" s="191" t="s">
        <v>198</v>
      </c>
      <c r="F153" s="192" t="s">
        <v>199</v>
      </c>
      <c r="G153" s="193" t="s">
        <v>173</v>
      </c>
      <c r="H153" s="194">
        <v>14</v>
      </c>
      <c r="I153" s="108"/>
      <c r="J153" s="209">
        <f>ROUND(I153*H153,2)</f>
        <v>0</v>
      </c>
      <c r="K153" s="192" t="s">
        <v>122</v>
      </c>
      <c r="L153" s="32"/>
      <c r="M153" s="109" t="s">
        <v>1</v>
      </c>
      <c r="N153" s="110" t="s">
        <v>48</v>
      </c>
      <c r="O153" s="55"/>
      <c r="P153" s="111">
        <f>O153*H153</f>
        <v>0</v>
      </c>
      <c r="Q153" s="111">
        <v>0</v>
      </c>
      <c r="R153" s="111">
        <f>Q153*H153</f>
        <v>0</v>
      </c>
      <c r="S153" s="111">
        <v>0</v>
      </c>
      <c r="T153" s="112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13" t="s">
        <v>123</v>
      </c>
      <c r="AT153" s="113" t="s">
        <v>118</v>
      </c>
      <c r="AU153" s="113" t="s">
        <v>89</v>
      </c>
      <c r="AY153" s="16" t="s">
        <v>115</v>
      </c>
      <c r="BE153" s="114">
        <f>IF(N153="základní",J153,0)</f>
        <v>0</v>
      </c>
      <c r="BF153" s="114">
        <f>IF(N153="snížená",J153,0)</f>
        <v>0</v>
      </c>
      <c r="BG153" s="114">
        <f>IF(N153="zákl. přenesená",J153,0)</f>
        <v>0</v>
      </c>
      <c r="BH153" s="114">
        <f>IF(N153="sníž. přenesená",J153,0)</f>
        <v>0</v>
      </c>
      <c r="BI153" s="114">
        <f>IF(N153="nulová",J153,0)</f>
        <v>0</v>
      </c>
      <c r="BJ153" s="16" t="s">
        <v>21</v>
      </c>
      <c r="BK153" s="114">
        <f>ROUND(I153*H153,2)</f>
        <v>0</v>
      </c>
      <c r="BL153" s="16" t="s">
        <v>123</v>
      </c>
      <c r="BM153" s="113" t="s">
        <v>200</v>
      </c>
    </row>
    <row r="154" spans="2:51" s="13" customFormat="1" ht="12">
      <c r="B154" s="115"/>
      <c r="C154" s="195"/>
      <c r="D154" s="196" t="s">
        <v>125</v>
      </c>
      <c r="E154" s="197" t="s">
        <v>1</v>
      </c>
      <c r="F154" s="198" t="s">
        <v>201</v>
      </c>
      <c r="G154" s="195"/>
      <c r="H154" s="197" t="s">
        <v>1</v>
      </c>
      <c r="I154" s="195"/>
      <c r="J154" s="195"/>
      <c r="K154" s="195"/>
      <c r="L154" s="115"/>
      <c r="M154" s="117"/>
      <c r="N154" s="118"/>
      <c r="O154" s="118"/>
      <c r="P154" s="118"/>
      <c r="Q154" s="118"/>
      <c r="R154" s="118"/>
      <c r="S154" s="118"/>
      <c r="T154" s="119"/>
      <c r="AT154" s="116" t="s">
        <v>125</v>
      </c>
      <c r="AU154" s="116" t="s">
        <v>89</v>
      </c>
      <c r="AV154" s="13" t="s">
        <v>21</v>
      </c>
      <c r="AW154" s="13" t="s">
        <v>38</v>
      </c>
      <c r="AX154" s="13" t="s">
        <v>83</v>
      </c>
      <c r="AY154" s="116" t="s">
        <v>115</v>
      </c>
    </row>
    <row r="155" spans="2:51" s="14" customFormat="1" ht="12">
      <c r="B155" s="120"/>
      <c r="C155" s="199"/>
      <c r="D155" s="196" t="s">
        <v>125</v>
      </c>
      <c r="E155" s="200" t="s">
        <v>1</v>
      </c>
      <c r="F155" s="201" t="s">
        <v>191</v>
      </c>
      <c r="G155" s="199"/>
      <c r="H155" s="202">
        <v>14</v>
      </c>
      <c r="I155" s="199"/>
      <c r="J155" s="199"/>
      <c r="K155" s="199"/>
      <c r="L155" s="120"/>
      <c r="M155" s="122"/>
      <c r="N155" s="123"/>
      <c r="O155" s="123"/>
      <c r="P155" s="123"/>
      <c r="Q155" s="123"/>
      <c r="R155" s="123"/>
      <c r="S155" s="123"/>
      <c r="T155" s="124"/>
      <c r="AT155" s="121" t="s">
        <v>125</v>
      </c>
      <c r="AU155" s="121" t="s">
        <v>89</v>
      </c>
      <c r="AV155" s="14" t="s">
        <v>89</v>
      </c>
      <c r="AW155" s="14" t="s">
        <v>38</v>
      </c>
      <c r="AX155" s="14" t="s">
        <v>21</v>
      </c>
      <c r="AY155" s="121" t="s">
        <v>115</v>
      </c>
    </row>
    <row r="156" spans="1:65" s="2" customFormat="1" ht="16.5" customHeight="1">
      <c r="A156" s="31"/>
      <c r="B156" s="107"/>
      <c r="C156" s="204" t="s">
        <v>202</v>
      </c>
      <c r="D156" s="204" t="s">
        <v>155</v>
      </c>
      <c r="E156" s="205" t="s">
        <v>203</v>
      </c>
      <c r="F156" s="206" t="s">
        <v>204</v>
      </c>
      <c r="G156" s="207" t="s">
        <v>205</v>
      </c>
      <c r="H156" s="208">
        <v>25.2</v>
      </c>
      <c r="I156" s="127"/>
      <c r="J156" s="210">
        <f>ROUND(I156*H156,2)</f>
        <v>0</v>
      </c>
      <c r="K156" s="206" t="s">
        <v>122</v>
      </c>
      <c r="L156" s="128"/>
      <c r="M156" s="129" t="s">
        <v>1</v>
      </c>
      <c r="N156" s="130" t="s">
        <v>48</v>
      </c>
      <c r="O156" s="55"/>
      <c r="P156" s="111">
        <f>O156*H156</f>
        <v>0</v>
      </c>
      <c r="Q156" s="111">
        <v>1</v>
      </c>
      <c r="R156" s="111">
        <f>Q156*H156</f>
        <v>25.2</v>
      </c>
      <c r="S156" s="111">
        <v>0</v>
      </c>
      <c r="T156" s="112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13" t="s">
        <v>157</v>
      </c>
      <c r="AT156" s="113" t="s">
        <v>155</v>
      </c>
      <c r="AU156" s="113" t="s">
        <v>89</v>
      </c>
      <c r="AY156" s="16" t="s">
        <v>115</v>
      </c>
      <c r="BE156" s="114">
        <f>IF(N156="základní",J156,0)</f>
        <v>0</v>
      </c>
      <c r="BF156" s="114">
        <f>IF(N156="snížená",J156,0)</f>
        <v>0</v>
      </c>
      <c r="BG156" s="114">
        <f>IF(N156="zákl. přenesená",J156,0)</f>
        <v>0</v>
      </c>
      <c r="BH156" s="114">
        <f>IF(N156="sníž. přenesená",J156,0)</f>
        <v>0</v>
      </c>
      <c r="BI156" s="114">
        <f>IF(N156="nulová",J156,0)</f>
        <v>0</v>
      </c>
      <c r="BJ156" s="16" t="s">
        <v>21</v>
      </c>
      <c r="BK156" s="114">
        <f>ROUND(I156*H156,2)</f>
        <v>0</v>
      </c>
      <c r="BL156" s="16" t="s">
        <v>123</v>
      </c>
      <c r="BM156" s="113" t="s">
        <v>206</v>
      </c>
    </row>
    <row r="157" spans="2:51" s="14" customFormat="1" ht="12">
      <c r="B157" s="120"/>
      <c r="C157" s="199"/>
      <c r="D157" s="196" t="s">
        <v>125</v>
      </c>
      <c r="E157" s="199"/>
      <c r="F157" s="201" t="s">
        <v>207</v>
      </c>
      <c r="G157" s="199"/>
      <c r="H157" s="202">
        <v>25.2</v>
      </c>
      <c r="I157" s="199"/>
      <c r="J157" s="199"/>
      <c r="K157" s="199"/>
      <c r="L157" s="120"/>
      <c r="M157" s="122"/>
      <c r="N157" s="123"/>
      <c r="O157" s="123"/>
      <c r="P157" s="123"/>
      <c r="Q157" s="123"/>
      <c r="R157" s="123"/>
      <c r="S157" s="123"/>
      <c r="T157" s="124"/>
      <c r="AT157" s="121" t="s">
        <v>125</v>
      </c>
      <c r="AU157" s="121" t="s">
        <v>89</v>
      </c>
      <c r="AV157" s="14" t="s">
        <v>89</v>
      </c>
      <c r="AW157" s="14" t="s">
        <v>3</v>
      </c>
      <c r="AX157" s="14" t="s">
        <v>21</v>
      </c>
      <c r="AY157" s="121" t="s">
        <v>115</v>
      </c>
    </row>
    <row r="158" spans="1:65" s="2" customFormat="1" ht="16.5" customHeight="1">
      <c r="A158" s="31"/>
      <c r="B158" s="107"/>
      <c r="C158" s="190" t="s">
        <v>208</v>
      </c>
      <c r="D158" s="190" t="s">
        <v>118</v>
      </c>
      <c r="E158" s="191" t="s">
        <v>209</v>
      </c>
      <c r="F158" s="192" t="s">
        <v>210</v>
      </c>
      <c r="G158" s="193" t="s">
        <v>205</v>
      </c>
      <c r="H158" s="194">
        <v>26.404</v>
      </c>
      <c r="I158" s="108"/>
      <c r="J158" s="209">
        <f>ROUND(I158*H158,2)</f>
        <v>0</v>
      </c>
      <c r="K158" s="192" t="s">
        <v>122</v>
      </c>
      <c r="L158" s="32"/>
      <c r="M158" s="109" t="s">
        <v>1</v>
      </c>
      <c r="N158" s="110" t="s">
        <v>48</v>
      </c>
      <c r="O158" s="55"/>
      <c r="P158" s="111">
        <f>O158*H158</f>
        <v>0</v>
      </c>
      <c r="Q158" s="111">
        <v>0</v>
      </c>
      <c r="R158" s="111">
        <f>Q158*H158</f>
        <v>0</v>
      </c>
      <c r="S158" s="111">
        <v>0</v>
      </c>
      <c r="T158" s="112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13" t="s">
        <v>123</v>
      </c>
      <c r="AT158" s="113" t="s">
        <v>118</v>
      </c>
      <c r="AU158" s="113" t="s">
        <v>89</v>
      </c>
      <c r="AY158" s="16" t="s">
        <v>115</v>
      </c>
      <c r="BE158" s="114">
        <f>IF(N158="základní",J158,0)</f>
        <v>0</v>
      </c>
      <c r="BF158" s="114">
        <f>IF(N158="snížená",J158,0)</f>
        <v>0</v>
      </c>
      <c r="BG158" s="114">
        <f>IF(N158="zákl. přenesená",J158,0)</f>
        <v>0</v>
      </c>
      <c r="BH158" s="114">
        <f>IF(N158="sníž. přenesená",J158,0)</f>
        <v>0</v>
      </c>
      <c r="BI158" s="114">
        <f>IF(N158="nulová",J158,0)</f>
        <v>0</v>
      </c>
      <c r="BJ158" s="16" t="s">
        <v>21</v>
      </c>
      <c r="BK158" s="114">
        <f>ROUND(I158*H158,2)</f>
        <v>0</v>
      </c>
      <c r="BL158" s="16" t="s">
        <v>123</v>
      </c>
      <c r="BM158" s="113" t="s">
        <v>211</v>
      </c>
    </row>
    <row r="159" spans="2:63" s="12" customFormat="1" ht="22.9" customHeight="1">
      <c r="B159" s="99"/>
      <c r="C159" s="184"/>
      <c r="D159" s="185" t="s">
        <v>82</v>
      </c>
      <c r="E159" s="188" t="s">
        <v>212</v>
      </c>
      <c r="F159" s="188" t="s">
        <v>213</v>
      </c>
      <c r="G159" s="184"/>
      <c r="H159" s="184"/>
      <c r="I159" s="184"/>
      <c r="J159" s="189">
        <f>BK159</f>
        <v>0</v>
      </c>
      <c r="K159" s="184"/>
      <c r="L159" s="99"/>
      <c r="M159" s="101"/>
      <c r="N159" s="102"/>
      <c r="O159" s="102"/>
      <c r="P159" s="103">
        <f>SUM(P160:P177)</f>
        <v>0</v>
      </c>
      <c r="Q159" s="102"/>
      <c r="R159" s="103">
        <f>SUM(R160:R177)</f>
        <v>0.7738719999999999</v>
      </c>
      <c r="S159" s="102"/>
      <c r="T159" s="104">
        <f>SUM(T160:T177)</f>
        <v>0</v>
      </c>
      <c r="AR159" s="100" t="s">
        <v>21</v>
      </c>
      <c r="AT159" s="105" t="s">
        <v>82</v>
      </c>
      <c r="AU159" s="105" t="s">
        <v>21</v>
      </c>
      <c r="AY159" s="100" t="s">
        <v>115</v>
      </c>
      <c r="BK159" s="106">
        <f>SUM(BK160:BK177)</f>
        <v>0</v>
      </c>
    </row>
    <row r="160" spans="1:65" s="2" customFormat="1" ht="16.5" customHeight="1">
      <c r="A160" s="31"/>
      <c r="B160" s="107"/>
      <c r="C160" s="190" t="s">
        <v>214</v>
      </c>
      <c r="D160" s="190" t="s">
        <v>118</v>
      </c>
      <c r="E160" s="191" t="s">
        <v>215</v>
      </c>
      <c r="F160" s="192" t="s">
        <v>216</v>
      </c>
      <c r="G160" s="193" t="s">
        <v>152</v>
      </c>
      <c r="H160" s="194">
        <v>205</v>
      </c>
      <c r="I160" s="108"/>
      <c r="J160" s="209">
        <f>ROUND(I160*H160,2)</f>
        <v>0</v>
      </c>
      <c r="K160" s="192" t="s">
        <v>122</v>
      </c>
      <c r="L160" s="32"/>
      <c r="M160" s="109" t="s">
        <v>1</v>
      </c>
      <c r="N160" s="110" t="s">
        <v>48</v>
      </c>
      <c r="O160" s="55"/>
      <c r="P160" s="111">
        <f>O160*H160</f>
        <v>0</v>
      </c>
      <c r="Q160" s="111">
        <v>0</v>
      </c>
      <c r="R160" s="111">
        <f>Q160*H160</f>
        <v>0</v>
      </c>
      <c r="S160" s="111">
        <v>0</v>
      </c>
      <c r="T160" s="112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13" t="s">
        <v>123</v>
      </c>
      <c r="AT160" s="113" t="s">
        <v>118</v>
      </c>
      <c r="AU160" s="113" t="s">
        <v>89</v>
      </c>
      <c r="AY160" s="16" t="s">
        <v>115</v>
      </c>
      <c r="BE160" s="114">
        <f>IF(N160="základní",J160,0)</f>
        <v>0</v>
      </c>
      <c r="BF160" s="114">
        <f>IF(N160="snížená",J160,0)</f>
        <v>0</v>
      </c>
      <c r="BG160" s="114">
        <f>IF(N160="zákl. přenesená",J160,0)</f>
        <v>0</v>
      </c>
      <c r="BH160" s="114">
        <f>IF(N160="sníž. přenesená",J160,0)</f>
        <v>0</v>
      </c>
      <c r="BI160" s="114">
        <f>IF(N160="nulová",J160,0)</f>
        <v>0</v>
      </c>
      <c r="BJ160" s="16" t="s">
        <v>21</v>
      </c>
      <c r="BK160" s="114">
        <f>ROUND(I160*H160,2)</f>
        <v>0</v>
      </c>
      <c r="BL160" s="16" t="s">
        <v>123</v>
      </c>
      <c r="BM160" s="113" t="s">
        <v>217</v>
      </c>
    </row>
    <row r="161" spans="1:65" s="2" customFormat="1" ht="16.5" customHeight="1">
      <c r="A161" s="31"/>
      <c r="B161" s="107"/>
      <c r="C161" s="190" t="s">
        <v>218</v>
      </c>
      <c r="D161" s="190" t="s">
        <v>118</v>
      </c>
      <c r="E161" s="191" t="s">
        <v>119</v>
      </c>
      <c r="F161" s="192" t="s">
        <v>120</v>
      </c>
      <c r="G161" s="193" t="s">
        <v>121</v>
      </c>
      <c r="H161" s="194">
        <v>3.2</v>
      </c>
      <c r="I161" s="108"/>
      <c r="J161" s="209">
        <f>ROUND(I161*H161,2)</f>
        <v>0</v>
      </c>
      <c r="K161" s="192" t="s">
        <v>122</v>
      </c>
      <c r="L161" s="32"/>
      <c r="M161" s="109" t="s">
        <v>1</v>
      </c>
      <c r="N161" s="110" t="s">
        <v>48</v>
      </c>
      <c r="O161" s="55"/>
      <c r="P161" s="111">
        <f>O161*H161</f>
        <v>0</v>
      </c>
      <c r="Q161" s="111">
        <v>0</v>
      </c>
      <c r="R161" s="111">
        <f>Q161*H161</f>
        <v>0</v>
      </c>
      <c r="S161" s="111">
        <v>0</v>
      </c>
      <c r="T161" s="112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13" t="s">
        <v>123</v>
      </c>
      <c r="AT161" s="113" t="s">
        <v>118</v>
      </c>
      <c r="AU161" s="113" t="s">
        <v>89</v>
      </c>
      <c r="AY161" s="16" t="s">
        <v>115</v>
      </c>
      <c r="BE161" s="114">
        <f>IF(N161="základní",J161,0)</f>
        <v>0</v>
      </c>
      <c r="BF161" s="114">
        <f>IF(N161="snížená",J161,0)</f>
        <v>0</v>
      </c>
      <c r="BG161" s="114">
        <f>IF(N161="zákl. přenesená",J161,0)</f>
        <v>0</v>
      </c>
      <c r="BH161" s="114">
        <f>IF(N161="sníž. přenesená",J161,0)</f>
        <v>0</v>
      </c>
      <c r="BI161" s="114">
        <f>IF(N161="nulová",J161,0)</f>
        <v>0</v>
      </c>
      <c r="BJ161" s="16" t="s">
        <v>21</v>
      </c>
      <c r="BK161" s="114">
        <f>ROUND(I161*H161,2)</f>
        <v>0</v>
      </c>
      <c r="BL161" s="16" t="s">
        <v>123</v>
      </c>
      <c r="BM161" s="113" t="s">
        <v>219</v>
      </c>
    </row>
    <row r="162" spans="2:51" s="13" customFormat="1" ht="12">
      <c r="B162" s="115"/>
      <c r="C162" s="195"/>
      <c r="D162" s="196" t="s">
        <v>125</v>
      </c>
      <c r="E162" s="197" t="s">
        <v>1</v>
      </c>
      <c r="F162" s="198" t="s">
        <v>126</v>
      </c>
      <c r="G162" s="195"/>
      <c r="H162" s="197" t="s">
        <v>1</v>
      </c>
      <c r="I162" s="195"/>
      <c r="J162" s="195"/>
      <c r="K162" s="195"/>
      <c r="L162" s="115"/>
      <c r="M162" s="117"/>
      <c r="N162" s="118"/>
      <c r="O162" s="118"/>
      <c r="P162" s="118"/>
      <c r="Q162" s="118"/>
      <c r="R162" s="118"/>
      <c r="S162" s="118"/>
      <c r="T162" s="119"/>
      <c r="AT162" s="116" t="s">
        <v>125</v>
      </c>
      <c r="AU162" s="116" t="s">
        <v>89</v>
      </c>
      <c r="AV162" s="13" t="s">
        <v>21</v>
      </c>
      <c r="AW162" s="13" t="s">
        <v>38</v>
      </c>
      <c r="AX162" s="13" t="s">
        <v>83</v>
      </c>
      <c r="AY162" s="116" t="s">
        <v>115</v>
      </c>
    </row>
    <row r="163" spans="2:51" s="14" customFormat="1" ht="12">
      <c r="B163" s="120"/>
      <c r="C163" s="199"/>
      <c r="D163" s="196" t="s">
        <v>125</v>
      </c>
      <c r="E163" s="200" t="s">
        <v>1</v>
      </c>
      <c r="F163" s="201" t="s">
        <v>127</v>
      </c>
      <c r="G163" s="199"/>
      <c r="H163" s="202">
        <v>3.2</v>
      </c>
      <c r="I163" s="199"/>
      <c r="J163" s="199"/>
      <c r="K163" s="199"/>
      <c r="L163" s="120"/>
      <c r="M163" s="122"/>
      <c r="N163" s="123"/>
      <c r="O163" s="123"/>
      <c r="P163" s="123"/>
      <c r="Q163" s="123"/>
      <c r="R163" s="123"/>
      <c r="S163" s="123"/>
      <c r="T163" s="124"/>
      <c r="AT163" s="121" t="s">
        <v>125</v>
      </c>
      <c r="AU163" s="121" t="s">
        <v>89</v>
      </c>
      <c r="AV163" s="14" t="s">
        <v>89</v>
      </c>
      <c r="AW163" s="14" t="s">
        <v>38</v>
      </c>
      <c r="AX163" s="14" t="s">
        <v>21</v>
      </c>
      <c r="AY163" s="121" t="s">
        <v>115</v>
      </c>
    </row>
    <row r="164" spans="1:65" s="2" customFormat="1" ht="16.5" customHeight="1">
      <c r="A164" s="31"/>
      <c r="B164" s="107"/>
      <c r="C164" s="190" t="s">
        <v>220</v>
      </c>
      <c r="D164" s="190" t="s">
        <v>118</v>
      </c>
      <c r="E164" s="191" t="s">
        <v>128</v>
      </c>
      <c r="F164" s="192" t="s">
        <v>129</v>
      </c>
      <c r="G164" s="193" t="s">
        <v>121</v>
      </c>
      <c r="H164" s="194">
        <v>0.88</v>
      </c>
      <c r="I164" s="108"/>
      <c r="J164" s="209">
        <f>ROUND(I164*H164,2)</f>
        <v>0</v>
      </c>
      <c r="K164" s="192" t="s">
        <v>122</v>
      </c>
      <c r="L164" s="32"/>
      <c r="M164" s="109" t="s">
        <v>1</v>
      </c>
      <c r="N164" s="110" t="s">
        <v>48</v>
      </c>
      <c r="O164" s="55"/>
      <c r="P164" s="111">
        <f>O164*H164</f>
        <v>0</v>
      </c>
      <c r="Q164" s="111">
        <v>0</v>
      </c>
      <c r="R164" s="111">
        <f>Q164*H164</f>
        <v>0</v>
      </c>
      <c r="S164" s="111">
        <v>0</v>
      </c>
      <c r="T164" s="112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13" t="s">
        <v>123</v>
      </c>
      <c r="AT164" s="113" t="s">
        <v>118</v>
      </c>
      <c r="AU164" s="113" t="s">
        <v>89</v>
      </c>
      <c r="AY164" s="16" t="s">
        <v>115</v>
      </c>
      <c r="BE164" s="114">
        <f>IF(N164="základní",J164,0)</f>
        <v>0</v>
      </c>
      <c r="BF164" s="114">
        <f>IF(N164="snížená",J164,0)</f>
        <v>0</v>
      </c>
      <c r="BG164" s="114">
        <f>IF(N164="zákl. přenesená",J164,0)</f>
        <v>0</v>
      </c>
      <c r="BH164" s="114">
        <f>IF(N164="sníž. přenesená",J164,0)</f>
        <v>0</v>
      </c>
      <c r="BI164" s="114">
        <f>IF(N164="nulová",J164,0)</f>
        <v>0</v>
      </c>
      <c r="BJ164" s="16" t="s">
        <v>21</v>
      </c>
      <c r="BK164" s="114">
        <f>ROUND(I164*H164,2)</f>
        <v>0</v>
      </c>
      <c r="BL164" s="16" t="s">
        <v>123</v>
      </c>
      <c r="BM164" s="113" t="s">
        <v>221</v>
      </c>
    </row>
    <row r="165" spans="2:51" s="13" customFormat="1" ht="12">
      <c r="B165" s="115"/>
      <c r="C165" s="195"/>
      <c r="D165" s="196" t="s">
        <v>125</v>
      </c>
      <c r="E165" s="197" t="s">
        <v>1</v>
      </c>
      <c r="F165" s="198" t="s">
        <v>131</v>
      </c>
      <c r="G165" s="195"/>
      <c r="H165" s="197" t="s">
        <v>1</v>
      </c>
      <c r="I165" s="195"/>
      <c r="J165" s="195"/>
      <c r="K165" s="195"/>
      <c r="L165" s="115"/>
      <c r="M165" s="117"/>
      <c r="N165" s="118"/>
      <c r="O165" s="118"/>
      <c r="P165" s="118"/>
      <c r="Q165" s="118"/>
      <c r="R165" s="118"/>
      <c r="S165" s="118"/>
      <c r="T165" s="119"/>
      <c r="AT165" s="116" t="s">
        <v>125</v>
      </c>
      <c r="AU165" s="116" t="s">
        <v>89</v>
      </c>
      <c r="AV165" s="13" t="s">
        <v>21</v>
      </c>
      <c r="AW165" s="13" t="s">
        <v>38</v>
      </c>
      <c r="AX165" s="13" t="s">
        <v>83</v>
      </c>
      <c r="AY165" s="116" t="s">
        <v>115</v>
      </c>
    </row>
    <row r="166" spans="2:51" s="14" customFormat="1" ht="12">
      <c r="B166" s="120"/>
      <c r="C166" s="199"/>
      <c r="D166" s="196" t="s">
        <v>125</v>
      </c>
      <c r="E166" s="200" t="s">
        <v>1</v>
      </c>
      <c r="F166" s="201" t="s">
        <v>277</v>
      </c>
      <c r="G166" s="199"/>
      <c r="H166" s="202">
        <v>0.88</v>
      </c>
      <c r="I166" s="199"/>
      <c r="J166" s="199"/>
      <c r="K166" s="199"/>
      <c r="L166" s="120"/>
      <c r="M166" s="122"/>
      <c r="N166" s="123"/>
      <c r="O166" s="123"/>
      <c r="P166" s="123"/>
      <c r="Q166" s="123"/>
      <c r="R166" s="123"/>
      <c r="S166" s="123"/>
      <c r="T166" s="124"/>
      <c r="AT166" s="121" t="s">
        <v>125</v>
      </c>
      <c r="AU166" s="121" t="s">
        <v>89</v>
      </c>
      <c r="AV166" s="14" t="s">
        <v>89</v>
      </c>
      <c r="AW166" s="14" t="s">
        <v>38</v>
      </c>
      <c r="AX166" s="14" t="s">
        <v>21</v>
      </c>
      <c r="AY166" s="121" t="s">
        <v>115</v>
      </c>
    </row>
    <row r="167" spans="1:65" s="2" customFormat="1" ht="16.5" customHeight="1">
      <c r="A167" s="31"/>
      <c r="B167" s="107"/>
      <c r="C167" s="190" t="s">
        <v>7</v>
      </c>
      <c r="D167" s="190" t="s">
        <v>118</v>
      </c>
      <c r="E167" s="191" t="s">
        <v>133</v>
      </c>
      <c r="F167" s="192" t="s">
        <v>134</v>
      </c>
      <c r="G167" s="193" t="s">
        <v>121</v>
      </c>
      <c r="H167" s="194">
        <v>1.96</v>
      </c>
      <c r="I167" s="108"/>
      <c r="J167" s="209">
        <f>ROUND(I167*H167,2)</f>
        <v>0</v>
      </c>
      <c r="K167" s="192" t="s">
        <v>122</v>
      </c>
      <c r="L167" s="32"/>
      <c r="M167" s="109" t="s">
        <v>1</v>
      </c>
      <c r="N167" s="110" t="s">
        <v>48</v>
      </c>
      <c r="O167" s="55"/>
      <c r="P167" s="111">
        <f>O167*H167</f>
        <v>0</v>
      </c>
      <c r="Q167" s="111">
        <v>0</v>
      </c>
      <c r="R167" s="111">
        <f>Q167*H167</f>
        <v>0</v>
      </c>
      <c r="S167" s="111">
        <v>0</v>
      </c>
      <c r="T167" s="112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13" t="s">
        <v>123</v>
      </c>
      <c r="AT167" s="113" t="s">
        <v>118</v>
      </c>
      <c r="AU167" s="113" t="s">
        <v>89</v>
      </c>
      <c r="AY167" s="16" t="s">
        <v>115</v>
      </c>
      <c r="BE167" s="114">
        <f>IF(N167="základní",J167,0)</f>
        <v>0</v>
      </c>
      <c r="BF167" s="114">
        <f>IF(N167="snížená",J167,0)</f>
        <v>0</v>
      </c>
      <c r="BG167" s="114">
        <f>IF(N167="zákl. přenesená",J167,0)</f>
        <v>0</v>
      </c>
      <c r="BH167" s="114">
        <f>IF(N167="sníž. přenesená",J167,0)</f>
        <v>0</v>
      </c>
      <c r="BI167" s="114">
        <f>IF(N167="nulová",J167,0)</f>
        <v>0</v>
      </c>
      <c r="BJ167" s="16" t="s">
        <v>21</v>
      </c>
      <c r="BK167" s="114">
        <f>ROUND(I167*H167,2)</f>
        <v>0</v>
      </c>
      <c r="BL167" s="16" t="s">
        <v>123</v>
      </c>
      <c r="BM167" s="113" t="s">
        <v>222</v>
      </c>
    </row>
    <row r="168" spans="2:51" s="14" customFormat="1" ht="12">
      <c r="B168" s="120"/>
      <c r="C168" s="199"/>
      <c r="D168" s="196" t="s">
        <v>125</v>
      </c>
      <c r="E168" s="200" t="s">
        <v>1</v>
      </c>
      <c r="F168" s="201" t="s">
        <v>136</v>
      </c>
      <c r="G168" s="199"/>
      <c r="H168" s="202">
        <v>1.96</v>
      </c>
      <c r="I168" s="199"/>
      <c r="J168" s="199"/>
      <c r="K168" s="199"/>
      <c r="L168" s="120"/>
      <c r="M168" s="122"/>
      <c r="N168" s="123"/>
      <c r="O168" s="123"/>
      <c r="P168" s="123"/>
      <c r="Q168" s="123"/>
      <c r="R168" s="123"/>
      <c r="S168" s="123"/>
      <c r="T168" s="124"/>
      <c r="AT168" s="121" t="s">
        <v>125</v>
      </c>
      <c r="AU168" s="121" t="s">
        <v>89</v>
      </c>
      <c r="AV168" s="14" t="s">
        <v>89</v>
      </c>
      <c r="AW168" s="14" t="s">
        <v>38</v>
      </c>
      <c r="AX168" s="14" t="s">
        <v>21</v>
      </c>
      <c r="AY168" s="121" t="s">
        <v>115</v>
      </c>
    </row>
    <row r="169" spans="1:65" s="2" customFormat="1" ht="16.5" customHeight="1">
      <c r="A169" s="31"/>
      <c r="B169" s="107"/>
      <c r="C169" s="190" t="s">
        <v>223</v>
      </c>
      <c r="D169" s="190" t="s">
        <v>118</v>
      </c>
      <c r="E169" s="191" t="s">
        <v>224</v>
      </c>
      <c r="F169" s="192" t="s">
        <v>138</v>
      </c>
      <c r="G169" s="193" t="s">
        <v>139</v>
      </c>
      <c r="H169" s="194">
        <v>20</v>
      </c>
      <c r="I169" s="108"/>
      <c r="J169" s="209">
        <f>ROUND(I169*H169,2)</f>
        <v>0</v>
      </c>
      <c r="K169" s="192" t="s">
        <v>1</v>
      </c>
      <c r="L169" s="32"/>
      <c r="M169" s="109" t="s">
        <v>1</v>
      </c>
      <c r="N169" s="110" t="s">
        <v>48</v>
      </c>
      <c r="O169" s="55"/>
      <c r="P169" s="111">
        <f>O169*H169</f>
        <v>0</v>
      </c>
      <c r="Q169" s="111">
        <v>0</v>
      </c>
      <c r="R169" s="111">
        <f>Q169*H169</f>
        <v>0</v>
      </c>
      <c r="S169" s="111">
        <v>0</v>
      </c>
      <c r="T169" s="11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13" t="s">
        <v>123</v>
      </c>
      <c r="AT169" s="113" t="s">
        <v>118</v>
      </c>
      <c r="AU169" s="113" t="s">
        <v>89</v>
      </c>
      <c r="AY169" s="16" t="s">
        <v>115</v>
      </c>
      <c r="BE169" s="114">
        <f>IF(N169="základní",J169,0)</f>
        <v>0</v>
      </c>
      <c r="BF169" s="114">
        <f>IF(N169="snížená",J169,0)</f>
        <v>0</v>
      </c>
      <c r="BG169" s="114">
        <f>IF(N169="zákl. přenesená",J169,0)</f>
        <v>0</v>
      </c>
      <c r="BH169" s="114">
        <f>IF(N169="sníž. přenesená",J169,0)</f>
        <v>0</v>
      </c>
      <c r="BI169" s="114">
        <f>IF(N169="nulová",J169,0)</f>
        <v>0</v>
      </c>
      <c r="BJ169" s="16" t="s">
        <v>21</v>
      </c>
      <c r="BK169" s="114">
        <f>ROUND(I169*H169,2)</f>
        <v>0</v>
      </c>
      <c r="BL169" s="16" t="s">
        <v>123</v>
      </c>
      <c r="BM169" s="113" t="s">
        <v>225</v>
      </c>
    </row>
    <row r="170" spans="1:47" s="2" customFormat="1" ht="19.5">
      <c r="A170" s="31"/>
      <c r="B170" s="32"/>
      <c r="C170" s="211"/>
      <c r="D170" s="196" t="s">
        <v>141</v>
      </c>
      <c r="E170" s="211"/>
      <c r="F170" s="203" t="s">
        <v>226</v>
      </c>
      <c r="G170" s="211"/>
      <c r="H170" s="211"/>
      <c r="I170" s="211"/>
      <c r="J170" s="211"/>
      <c r="K170" s="211"/>
      <c r="L170" s="32"/>
      <c r="M170" s="125"/>
      <c r="N170" s="126"/>
      <c r="O170" s="55"/>
      <c r="P170" s="55"/>
      <c r="Q170" s="55"/>
      <c r="R170" s="55"/>
      <c r="S170" s="55"/>
      <c r="T170" s="56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6" t="s">
        <v>141</v>
      </c>
      <c r="AU170" s="16" t="s">
        <v>89</v>
      </c>
    </row>
    <row r="171" spans="1:65" s="2" customFormat="1" ht="16.5" customHeight="1">
      <c r="A171" s="31"/>
      <c r="B171" s="107"/>
      <c r="C171" s="190" t="s">
        <v>227</v>
      </c>
      <c r="D171" s="190" t="s">
        <v>118</v>
      </c>
      <c r="E171" s="191" t="s">
        <v>144</v>
      </c>
      <c r="F171" s="192" t="s">
        <v>145</v>
      </c>
      <c r="G171" s="193" t="s">
        <v>146</v>
      </c>
      <c r="H171" s="194">
        <v>109</v>
      </c>
      <c r="I171" s="108"/>
      <c r="J171" s="209">
        <f>ROUND(I171*H171,2)</f>
        <v>0</v>
      </c>
      <c r="K171" s="192" t="s">
        <v>1</v>
      </c>
      <c r="L171" s="32"/>
      <c r="M171" s="109" t="s">
        <v>1</v>
      </c>
      <c r="N171" s="110" t="s">
        <v>48</v>
      </c>
      <c r="O171" s="55"/>
      <c r="P171" s="111">
        <f>O171*H171</f>
        <v>0</v>
      </c>
      <c r="Q171" s="111">
        <v>0.00682</v>
      </c>
      <c r="R171" s="111">
        <f>Q171*H171</f>
        <v>0.7433799999999999</v>
      </c>
      <c r="S171" s="111">
        <v>0</v>
      </c>
      <c r="T171" s="112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13" t="s">
        <v>123</v>
      </c>
      <c r="AT171" s="113" t="s">
        <v>118</v>
      </c>
      <c r="AU171" s="113" t="s">
        <v>89</v>
      </c>
      <c r="AY171" s="16" t="s">
        <v>115</v>
      </c>
      <c r="BE171" s="114">
        <f>IF(N171="základní",J171,0)</f>
        <v>0</v>
      </c>
      <c r="BF171" s="114">
        <f>IF(N171="snížená",J171,0)</f>
        <v>0</v>
      </c>
      <c r="BG171" s="114">
        <f>IF(N171="zákl. přenesená",J171,0)</f>
        <v>0</v>
      </c>
      <c r="BH171" s="114">
        <f>IF(N171="sníž. přenesená",J171,0)</f>
        <v>0</v>
      </c>
      <c r="BI171" s="114">
        <f>IF(N171="nulová",J171,0)</f>
        <v>0</v>
      </c>
      <c r="BJ171" s="16" t="s">
        <v>21</v>
      </c>
      <c r="BK171" s="114">
        <f>ROUND(I171*H171,2)</f>
        <v>0</v>
      </c>
      <c r="BL171" s="16" t="s">
        <v>123</v>
      </c>
      <c r="BM171" s="113" t="s">
        <v>228</v>
      </c>
    </row>
    <row r="172" spans="2:51" s="14" customFormat="1" ht="12">
      <c r="B172" s="120"/>
      <c r="C172" s="199"/>
      <c r="D172" s="196" t="s">
        <v>125</v>
      </c>
      <c r="E172" s="200" t="s">
        <v>1</v>
      </c>
      <c r="F172" s="201" t="s">
        <v>148</v>
      </c>
      <c r="G172" s="199"/>
      <c r="H172" s="202">
        <v>109</v>
      </c>
      <c r="I172" s="199"/>
      <c r="J172" s="199"/>
      <c r="K172" s="199"/>
      <c r="L172" s="120"/>
      <c r="M172" s="122"/>
      <c r="N172" s="123"/>
      <c r="O172" s="123"/>
      <c r="P172" s="123"/>
      <c r="Q172" s="123"/>
      <c r="R172" s="123"/>
      <c r="S172" s="123"/>
      <c r="T172" s="124"/>
      <c r="AT172" s="121" t="s">
        <v>125</v>
      </c>
      <c r="AU172" s="121" t="s">
        <v>89</v>
      </c>
      <c r="AV172" s="14" t="s">
        <v>89</v>
      </c>
      <c r="AW172" s="14" t="s">
        <v>38</v>
      </c>
      <c r="AX172" s="14" t="s">
        <v>21</v>
      </c>
      <c r="AY172" s="121" t="s">
        <v>115</v>
      </c>
    </row>
    <row r="173" spans="1:65" s="2" customFormat="1" ht="16.5" customHeight="1">
      <c r="A173" s="31"/>
      <c r="B173" s="107"/>
      <c r="C173" s="190" t="s">
        <v>229</v>
      </c>
      <c r="D173" s="190" t="s">
        <v>118</v>
      </c>
      <c r="E173" s="191" t="s">
        <v>161</v>
      </c>
      <c r="F173" s="192" t="s">
        <v>162</v>
      </c>
      <c r="G173" s="193" t="s">
        <v>152</v>
      </c>
      <c r="H173" s="194">
        <v>4620</v>
      </c>
      <c r="I173" s="108"/>
      <c r="J173" s="209">
        <f>ROUND(I173*H173,2)</f>
        <v>0</v>
      </c>
      <c r="K173" s="192" t="s">
        <v>122</v>
      </c>
      <c r="L173" s="32"/>
      <c r="M173" s="109" t="s">
        <v>1</v>
      </c>
      <c r="N173" s="110" t="s">
        <v>48</v>
      </c>
      <c r="O173" s="55"/>
      <c r="P173" s="111">
        <f>O173*H173</f>
        <v>0</v>
      </c>
      <c r="Q173" s="111">
        <v>0</v>
      </c>
      <c r="R173" s="111">
        <f>Q173*H173</f>
        <v>0</v>
      </c>
      <c r="S173" s="111">
        <v>0</v>
      </c>
      <c r="T173" s="112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13" t="s">
        <v>123</v>
      </c>
      <c r="AT173" s="113" t="s">
        <v>118</v>
      </c>
      <c r="AU173" s="113" t="s">
        <v>89</v>
      </c>
      <c r="AY173" s="16" t="s">
        <v>115</v>
      </c>
      <c r="BE173" s="114">
        <f>IF(N173="základní",J173,0)</f>
        <v>0</v>
      </c>
      <c r="BF173" s="114">
        <f>IF(N173="snížená",J173,0)</f>
        <v>0</v>
      </c>
      <c r="BG173" s="114">
        <f>IF(N173="zákl. přenesená",J173,0)</f>
        <v>0</v>
      </c>
      <c r="BH173" s="114">
        <f>IF(N173="sníž. přenesená",J173,0)</f>
        <v>0</v>
      </c>
      <c r="BI173" s="114">
        <f>IF(N173="nulová",J173,0)</f>
        <v>0</v>
      </c>
      <c r="BJ173" s="16" t="s">
        <v>21</v>
      </c>
      <c r="BK173" s="114">
        <f>ROUND(I173*H173,2)</f>
        <v>0</v>
      </c>
      <c r="BL173" s="16" t="s">
        <v>123</v>
      </c>
      <c r="BM173" s="113" t="s">
        <v>230</v>
      </c>
    </row>
    <row r="174" spans="1:65" s="2" customFormat="1" ht="16.5" customHeight="1">
      <c r="A174" s="31"/>
      <c r="B174" s="107"/>
      <c r="C174" s="204" t="s">
        <v>231</v>
      </c>
      <c r="D174" s="204" t="s">
        <v>155</v>
      </c>
      <c r="E174" s="205" t="s">
        <v>165</v>
      </c>
      <c r="F174" s="206" t="s">
        <v>166</v>
      </c>
      <c r="G174" s="207" t="s">
        <v>167</v>
      </c>
      <c r="H174" s="208">
        <v>30.492</v>
      </c>
      <c r="I174" s="127"/>
      <c r="J174" s="210">
        <f>ROUND(I174*H174,2)</f>
        <v>0</v>
      </c>
      <c r="K174" s="206" t="s">
        <v>1</v>
      </c>
      <c r="L174" s="128"/>
      <c r="M174" s="129" t="s">
        <v>1</v>
      </c>
      <c r="N174" s="130" t="s">
        <v>48</v>
      </c>
      <c r="O174" s="55"/>
      <c r="P174" s="111">
        <f>O174*H174</f>
        <v>0</v>
      </c>
      <c r="Q174" s="111">
        <v>0.001</v>
      </c>
      <c r="R174" s="111">
        <f>Q174*H174</f>
        <v>0.030492000000000002</v>
      </c>
      <c r="S174" s="111">
        <v>0</v>
      </c>
      <c r="T174" s="112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13" t="s">
        <v>157</v>
      </c>
      <c r="AT174" s="113" t="s">
        <v>155</v>
      </c>
      <c r="AU174" s="113" t="s">
        <v>89</v>
      </c>
      <c r="AY174" s="16" t="s">
        <v>115</v>
      </c>
      <c r="BE174" s="114">
        <f>IF(N174="základní",J174,0)</f>
        <v>0</v>
      </c>
      <c r="BF174" s="114">
        <f>IF(N174="snížená",J174,0)</f>
        <v>0</v>
      </c>
      <c r="BG174" s="114">
        <f>IF(N174="zákl. přenesená",J174,0)</f>
        <v>0</v>
      </c>
      <c r="BH174" s="114">
        <f>IF(N174="sníž. přenesená",J174,0)</f>
        <v>0</v>
      </c>
      <c r="BI174" s="114">
        <f>IF(N174="nulová",J174,0)</f>
        <v>0</v>
      </c>
      <c r="BJ174" s="16" t="s">
        <v>21</v>
      </c>
      <c r="BK174" s="114">
        <f>ROUND(I174*H174,2)</f>
        <v>0</v>
      </c>
      <c r="BL174" s="16" t="s">
        <v>123</v>
      </c>
      <c r="BM174" s="113" t="s">
        <v>232</v>
      </c>
    </row>
    <row r="175" spans="2:51" s="14" customFormat="1" ht="12">
      <c r="B175" s="120"/>
      <c r="C175" s="199"/>
      <c r="D175" s="196" t="s">
        <v>125</v>
      </c>
      <c r="E175" s="200" t="s">
        <v>1</v>
      </c>
      <c r="F175" s="201" t="s">
        <v>169</v>
      </c>
      <c r="G175" s="199"/>
      <c r="H175" s="202">
        <v>27.72</v>
      </c>
      <c r="I175" s="199"/>
      <c r="J175" s="199"/>
      <c r="K175" s="199"/>
      <c r="L175" s="120"/>
      <c r="M175" s="122"/>
      <c r="N175" s="123"/>
      <c r="O175" s="123"/>
      <c r="P175" s="123"/>
      <c r="Q175" s="123"/>
      <c r="R175" s="123"/>
      <c r="S175" s="123"/>
      <c r="T175" s="124"/>
      <c r="AT175" s="121" t="s">
        <v>125</v>
      </c>
      <c r="AU175" s="121" t="s">
        <v>89</v>
      </c>
      <c r="AV175" s="14" t="s">
        <v>89</v>
      </c>
      <c r="AW175" s="14" t="s">
        <v>38</v>
      </c>
      <c r="AX175" s="14" t="s">
        <v>83</v>
      </c>
      <c r="AY175" s="121" t="s">
        <v>115</v>
      </c>
    </row>
    <row r="176" spans="2:51" s="14" customFormat="1" ht="12">
      <c r="B176" s="120"/>
      <c r="C176" s="199"/>
      <c r="D176" s="196" t="s">
        <v>125</v>
      </c>
      <c r="E176" s="199"/>
      <c r="F176" s="201" t="s">
        <v>170</v>
      </c>
      <c r="G176" s="199"/>
      <c r="H176" s="202">
        <v>30.492</v>
      </c>
      <c r="I176" s="199"/>
      <c r="J176" s="199"/>
      <c r="K176" s="199"/>
      <c r="L176" s="120"/>
      <c r="M176" s="122"/>
      <c r="N176" s="123"/>
      <c r="O176" s="123"/>
      <c r="P176" s="123"/>
      <c r="Q176" s="123"/>
      <c r="R176" s="123"/>
      <c r="S176" s="123"/>
      <c r="T176" s="124"/>
      <c r="AT176" s="121" t="s">
        <v>125</v>
      </c>
      <c r="AU176" s="121" t="s">
        <v>89</v>
      </c>
      <c r="AV176" s="14" t="s">
        <v>89</v>
      </c>
      <c r="AW176" s="14" t="s">
        <v>3</v>
      </c>
      <c r="AX176" s="14" t="s">
        <v>21</v>
      </c>
      <c r="AY176" s="121" t="s">
        <v>115</v>
      </c>
    </row>
    <row r="177" spans="1:65" s="2" customFormat="1" ht="16.5" customHeight="1">
      <c r="A177" s="31"/>
      <c r="B177" s="107"/>
      <c r="C177" s="190" t="s">
        <v>233</v>
      </c>
      <c r="D177" s="190" t="s">
        <v>118</v>
      </c>
      <c r="E177" s="191" t="s">
        <v>209</v>
      </c>
      <c r="F177" s="192" t="s">
        <v>210</v>
      </c>
      <c r="G177" s="193" t="s">
        <v>205</v>
      </c>
      <c r="H177" s="194">
        <v>0.774</v>
      </c>
      <c r="I177" s="108"/>
      <c r="J177" s="209">
        <f>ROUND(I177*H177,2)</f>
        <v>0</v>
      </c>
      <c r="K177" s="192" t="s">
        <v>122</v>
      </c>
      <c r="L177" s="32"/>
      <c r="M177" s="109" t="s">
        <v>1</v>
      </c>
      <c r="N177" s="110" t="s">
        <v>48</v>
      </c>
      <c r="O177" s="55"/>
      <c r="P177" s="111">
        <f>O177*H177</f>
        <v>0</v>
      </c>
      <c r="Q177" s="111">
        <v>0</v>
      </c>
      <c r="R177" s="111">
        <f>Q177*H177</f>
        <v>0</v>
      </c>
      <c r="S177" s="111">
        <v>0</v>
      </c>
      <c r="T177" s="112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13" t="s">
        <v>123</v>
      </c>
      <c r="AT177" s="113" t="s">
        <v>118</v>
      </c>
      <c r="AU177" s="113" t="s">
        <v>89</v>
      </c>
      <c r="AY177" s="16" t="s">
        <v>115</v>
      </c>
      <c r="BE177" s="114">
        <f>IF(N177="základní",J177,0)</f>
        <v>0</v>
      </c>
      <c r="BF177" s="114">
        <f>IF(N177="snížená",J177,0)</f>
        <v>0</v>
      </c>
      <c r="BG177" s="114">
        <f>IF(N177="zákl. přenesená",J177,0)</f>
        <v>0</v>
      </c>
      <c r="BH177" s="114">
        <f>IF(N177="sníž. přenesená",J177,0)</f>
        <v>0</v>
      </c>
      <c r="BI177" s="114">
        <f>IF(N177="nulová",J177,0)</f>
        <v>0</v>
      </c>
      <c r="BJ177" s="16" t="s">
        <v>21</v>
      </c>
      <c r="BK177" s="114">
        <f>ROUND(I177*H177,2)</f>
        <v>0</v>
      </c>
      <c r="BL177" s="16" t="s">
        <v>123</v>
      </c>
      <c r="BM177" s="113" t="s">
        <v>234</v>
      </c>
    </row>
    <row r="178" spans="2:63" s="12" customFormat="1" ht="22.9" customHeight="1">
      <c r="B178" s="99"/>
      <c r="C178" s="184"/>
      <c r="D178" s="185" t="s">
        <v>82</v>
      </c>
      <c r="E178" s="188" t="s">
        <v>235</v>
      </c>
      <c r="F178" s="188" t="s">
        <v>236</v>
      </c>
      <c r="G178" s="184"/>
      <c r="H178" s="184"/>
      <c r="I178" s="184"/>
      <c r="J178" s="189">
        <f>BK178</f>
        <v>0</v>
      </c>
      <c r="K178" s="184"/>
      <c r="L178" s="99"/>
      <c r="M178" s="101"/>
      <c r="N178" s="102"/>
      <c r="O178" s="102"/>
      <c r="P178" s="103">
        <f>SUM(P179:P202)</f>
        <v>0</v>
      </c>
      <c r="Q178" s="102"/>
      <c r="R178" s="103">
        <f>SUM(R179:R202)</f>
        <v>0.857072</v>
      </c>
      <c r="S178" s="102"/>
      <c r="T178" s="104">
        <f>SUM(T179:T202)</f>
        <v>0</v>
      </c>
      <c r="AR178" s="100" t="s">
        <v>21</v>
      </c>
      <c r="AT178" s="105" t="s">
        <v>82</v>
      </c>
      <c r="AU178" s="105" t="s">
        <v>21</v>
      </c>
      <c r="AY178" s="100" t="s">
        <v>115</v>
      </c>
      <c r="BK178" s="106">
        <f>SUM(BK179:BK202)</f>
        <v>0</v>
      </c>
    </row>
    <row r="179" spans="1:65" s="2" customFormat="1" ht="16.5" customHeight="1">
      <c r="A179" s="31"/>
      <c r="B179" s="107"/>
      <c r="C179" s="190" t="s">
        <v>237</v>
      </c>
      <c r="D179" s="190" t="s">
        <v>118</v>
      </c>
      <c r="E179" s="191" t="s">
        <v>215</v>
      </c>
      <c r="F179" s="192" t="s">
        <v>216</v>
      </c>
      <c r="G179" s="193" t="s">
        <v>152</v>
      </c>
      <c r="H179" s="194">
        <v>205</v>
      </c>
      <c r="I179" s="108"/>
      <c r="J179" s="209">
        <f>ROUND(I179*H179,2)</f>
        <v>0</v>
      </c>
      <c r="K179" s="192" t="s">
        <v>122</v>
      </c>
      <c r="L179" s="32"/>
      <c r="M179" s="109" t="s">
        <v>1</v>
      </c>
      <c r="N179" s="110" t="s">
        <v>48</v>
      </c>
      <c r="O179" s="55"/>
      <c r="P179" s="111">
        <f>O179*H179</f>
        <v>0</v>
      </c>
      <c r="Q179" s="111">
        <v>0</v>
      </c>
      <c r="R179" s="111">
        <f>Q179*H179</f>
        <v>0</v>
      </c>
      <c r="S179" s="111">
        <v>0</v>
      </c>
      <c r="T179" s="112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13" t="s">
        <v>123</v>
      </c>
      <c r="AT179" s="113" t="s">
        <v>118</v>
      </c>
      <c r="AU179" s="113" t="s">
        <v>89</v>
      </c>
      <c r="AY179" s="16" t="s">
        <v>115</v>
      </c>
      <c r="BE179" s="114">
        <f>IF(N179="základní",J179,0)</f>
        <v>0</v>
      </c>
      <c r="BF179" s="114">
        <f>IF(N179="snížená",J179,0)</f>
        <v>0</v>
      </c>
      <c r="BG179" s="114">
        <f>IF(N179="zákl. přenesená",J179,0)</f>
        <v>0</v>
      </c>
      <c r="BH179" s="114">
        <f>IF(N179="sníž. přenesená",J179,0)</f>
        <v>0</v>
      </c>
      <c r="BI179" s="114">
        <f>IF(N179="nulová",J179,0)</f>
        <v>0</v>
      </c>
      <c r="BJ179" s="16" t="s">
        <v>21</v>
      </c>
      <c r="BK179" s="114">
        <f>ROUND(I179*H179,2)</f>
        <v>0</v>
      </c>
      <c r="BL179" s="16" t="s">
        <v>123</v>
      </c>
      <c r="BM179" s="113" t="s">
        <v>238</v>
      </c>
    </row>
    <row r="180" spans="1:65" s="2" customFormat="1" ht="16.5" customHeight="1">
      <c r="A180" s="31"/>
      <c r="B180" s="107"/>
      <c r="C180" s="190" t="s">
        <v>239</v>
      </c>
      <c r="D180" s="190" t="s">
        <v>118</v>
      </c>
      <c r="E180" s="191" t="s">
        <v>240</v>
      </c>
      <c r="F180" s="192" t="s">
        <v>241</v>
      </c>
      <c r="G180" s="193" t="s">
        <v>152</v>
      </c>
      <c r="H180" s="194">
        <v>2080</v>
      </c>
      <c r="I180" s="108"/>
      <c r="J180" s="209">
        <f>ROUND(I180*H180,2)</f>
        <v>0</v>
      </c>
      <c r="K180" s="192" t="s">
        <v>122</v>
      </c>
      <c r="L180" s="32"/>
      <c r="M180" s="109" t="s">
        <v>1</v>
      </c>
      <c r="N180" s="110" t="s">
        <v>48</v>
      </c>
      <c r="O180" s="55"/>
      <c r="P180" s="111">
        <f>O180*H180</f>
        <v>0</v>
      </c>
      <c r="Q180" s="111">
        <v>0</v>
      </c>
      <c r="R180" s="111">
        <f>Q180*H180</f>
        <v>0</v>
      </c>
      <c r="S180" s="111">
        <v>0</v>
      </c>
      <c r="T180" s="112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13" t="s">
        <v>123</v>
      </c>
      <c r="AT180" s="113" t="s">
        <v>118</v>
      </c>
      <c r="AU180" s="113" t="s">
        <v>89</v>
      </c>
      <c r="AY180" s="16" t="s">
        <v>115</v>
      </c>
      <c r="BE180" s="114">
        <f>IF(N180="základní",J180,0)</f>
        <v>0</v>
      </c>
      <c r="BF180" s="114">
        <f>IF(N180="snížená",J180,0)</f>
        <v>0</v>
      </c>
      <c r="BG180" s="114">
        <f>IF(N180="zákl. přenesená",J180,0)</f>
        <v>0</v>
      </c>
      <c r="BH180" s="114">
        <f>IF(N180="sníž. přenesená",J180,0)</f>
        <v>0</v>
      </c>
      <c r="BI180" s="114">
        <f>IF(N180="nulová",J180,0)</f>
        <v>0</v>
      </c>
      <c r="BJ180" s="16" t="s">
        <v>21</v>
      </c>
      <c r="BK180" s="114">
        <f>ROUND(I180*H180,2)</f>
        <v>0</v>
      </c>
      <c r="BL180" s="16" t="s">
        <v>123</v>
      </c>
      <c r="BM180" s="113" t="s">
        <v>242</v>
      </c>
    </row>
    <row r="181" spans="1:65" s="2" customFormat="1" ht="16.5" customHeight="1">
      <c r="A181" s="31"/>
      <c r="B181" s="107"/>
      <c r="C181" s="204" t="s">
        <v>243</v>
      </c>
      <c r="D181" s="204" t="s">
        <v>155</v>
      </c>
      <c r="E181" s="205" t="s">
        <v>244</v>
      </c>
      <c r="F181" s="206" t="s">
        <v>245</v>
      </c>
      <c r="G181" s="207" t="s">
        <v>152</v>
      </c>
      <c r="H181" s="208">
        <v>8320</v>
      </c>
      <c r="I181" s="127"/>
      <c r="J181" s="210">
        <f>ROUND(I181*H181,2)</f>
        <v>0</v>
      </c>
      <c r="K181" s="206" t="s">
        <v>1</v>
      </c>
      <c r="L181" s="128"/>
      <c r="M181" s="129" t="s">
        <v>1</v>
      </c>
      <c r="N181" s="130" t="s">
        <v>48</v>
      </c>
      <c r="O181" s="55"/>
      <c r="P181" s="111">
        <f>O181*H181</f>
        <v>0</v>
      </c>
      <c r="Q181" s="111">
        <v>1E-05</v>
      </c>
      <c r="R181" s="111">
        <f>Q181*H181</f>
        <v>0.08320000000000001</v>
      </c>
      <c r="S181" s="111">
        <v>0</v>
      </c>
      <c r="T181" s="112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13" t="s">
        <v>157</v>
      </c>
      <c r="AT181" s="113" t="s">
        <v>155</v>
      </c>
      <c r="AU181" s="113" t="s">
        <v>89</v>
      </c>
      <c r="AY181" s="16" t="s">
        <v>115</v>
      </c>
      <c r="BE181" s="114">
        <f>IF(N181="základní",J181,0)</f>
        <v>0</v>
      </c>
      <c r="BF181" s="114">
        <f>IF(N181="snížená",J181,0)</f>
        <v>0</v>
      </c>
      <c r="BG181" s="114">
        <f>IF(N181="zákl. přenesená",J181,0)</f>
        <v>0</v>
      </c>
      <c r="BH181" s="114">
        <f>IF(N181="sníž. přenesená",J181,0)</f>
        <v>0</v>
      </c>
      <c r="BI181" s="114">
        <f>IF(N181="nulová",J181,0)</f>
        <v>0</v>
      </c>
      <c r="BJ181" s="16" t="s">
        <v>21</v>
      </c>
      <c r="BK181" s="114">
        <f>ROUND(I181*H181,2)</f>
        <v>0</v>
      </c>
      <c r="BL181" s="16" t="s">
        <v>123</v>
      </c>
      <c r="BM181" s="113" t="s">
        <v>246</v>
      </c>
    </row>
    <row r="182" spans="2:51" s="14" customFormat="1" ht="12">
      <c r="B182" s="120"/>
      <c r="C182" s="199"/>
      <c r="D182" s="196" t="s">
        <v>125</v>
      </c>
      <c r="E182" s="199"/>
      <c r="F182" s="201" t="s">
        <v>247</v>
      </c>
      <c r="G182" s="199"/>
      <c r="H182" s="202">
        <v>8320</v>
      </c>
      <c r="I182" s="199"/>
      <c r="J182" s="199"/>
      <c r="K182" s="199"/>
      <c r="L182" s="120"/>
      <c r="M182" s="122"/>
      <c r="N182" s="123"/>
      <c r="O182" s="123"/>
      <c r="P182" s="123"/>
      <c r="Q182" s="123"/>
      <c r="R182" s="123"/>
      <c r="S182" s="123"/>
      <c r="T182" s="124"/>
      <c r="AT182" s="121" t="s">
        <v>125</v>
      </c>
      <c r="AU182" s="121" t="s">
        <v>89</v>
      </c>
      <c r="AV182" s="14" t="s">
        <v>89</v>
      </c>
      <c r="AW182" s="14" t="s">
        <v>3</v>
      </c>
      <c r="AX182" s="14" t="s">
        <v>21</v>
      </c>
      <c r="AY182" s="121" t="s">
        <v>115</v>
      </c>
    </row>
    <row r="183" spans="1:65" s="2" customFormat="1" ht="16.5" customHeight="1">
      <c r="A183" s="31"/>
      <c r="B183" s="107"/>
      <c r="C183" s="190" t="s">
        <v>248</v>
      </c>
      <c r="D183" s="190" t="s">
        <v>118</v>
      </c>
      <c r="E183" s="191" t="s">
        <v>249</v>
      </c>
      <c r="F183" s="192" t="s">
        <v>250</v>
      </c>
      <c r="G183" s="193" t="s">
        <v>152</v>
      </c>
      <c r="H183" s="194">
        <v>300</v>
      </c>
      <c r="I183" s="108"/>
      <c r="J183" s="209">
        <f>ROUND(I183*H183,2)</f>
        <v>0</v>
      </c>
      <c r="K183" s="192" t="s">
        <v>122</v>
      </c>
      <c r="L183" s="32"/>
      <c r="M183" s="109" t="s">
        <v>1</v>
      </c>
      <c r="N183" s="110" t="s">
        <v>48</v>
      </c>
      <c r="O183" s="55"/>
      <c r="P183" s="111">
        <f>O183*H183</f>
        <v>0</v>
      </c>
      <c r="Q183" s="111">
        <v>0</v>
      </c>
      <c r="R183" s="111">
        <f>Q183*H183</f>
        <v>0</v>
      </c>
      <c r="S183" s="111">
        <v>0</v>
      </c>
      <c r="T183" s="112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13" t="s">
        <v>123</v>
      </c>
      <c r="AT183" s="113" t="s">
        <v>118</v>
      </c>
      <c r="AU183" s="113" t="s">
        <v>89</v>
      </c>
      <c r="AY183" s="16" t="s">
        <v>115</v>
      </c>
      <c r="BE183" s="114">
        <f>IF(N183="základní",J183,0)</f>
        <v>0</v>
      </c>
      <c r="BF183" s="114">
        <f>IF(N183="snížená",J183,0)</f>
        <v>0</v>
      </c>
      <c r="BG183" s="114">
        <f>IF(N183="zákl. přenesená",J183,0)</f>
        <v>0</v>
      </c>
      <c r="BH183" s="114">
        <f>IF(N183="sníž. přenesená",J183,0)</f>
        <v>0</v>
      </c>
      <c r="BI183" s="114">
        <f>IF(N183="nulová",J183,0)</f>
        <v>0</v>
      </c>
      <c r="BJ183" s="16" t="s">
        <v>21</v>
      </c>
      <c r="BK183" s="114">
        <f>ROUND(I183*H183,2)</f>
        <v>0</v>
      </c>
      <c r="BL183" s="16" t="s">
        <v>123</v>
      </c>
      <c r="BM183" s="113" t="s">
        <v>251</v>
      </c>
    </row>
    <row r="184" spans="1:65" s="2" customFormat="1" ht="16.5" customHeight="1">
      <c r="A184" s="31"/>
      <c r="B184" s="107"/>
      <c r="C184" s="190" t="s">
        <v>252</v>
      </c>
      <c r="D184" s="190" t="s">
        <v>118</v>
      </c>
      <c r="E184" s="191" t="s">
        <v>253</v>
      </c>
      <c r="F184" s="192" t="s">
        <v>254</v>
      </c>
      <c r="G184" s="193" t="s">
        <v>255</v>
      </c>
      <c r="H184" s="194">
        <v>27</v>
      </c>
      <c r="I184" s="108"/>
      <c r="J184" s="209">
        <f>ROUND(I184*H184,2)</f>
        <v>0</v>
      </c>
      <c r="K184" s="192" t="s">
        <v>122</v>
      </c>
      <c r="L184" s="32"/>
      <c r="M184" s="109" t="s">
        <v>1</v>
      </c>
      <c r="N184" s="110" t="s">
        <v>48</v>
      </c>
      <c r="O184" s="55"/>
      <c r="P184" s="111">
        <f>O184*H184</f>
        <v>0</v>
      </c>
      <c r="Q184" s="111">
        <v>0</v>
      </c>
      <c r="R184" s="111">
        <f>Q184*H184</f>
        <v>0</v>
      </c>
      <c r="S184" s="111">
        <v>0</v>
      </c>
      <c r="T184" s="112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13" t="s">
        <v>123</v>
      </c>
      <c r="AT184" s="113" t="s">
        <v>118</v>
      </c>
      <c r="AU184" s="113" t="s">
        <v>89</v>
      </c>
      <c r="AY184" s="16" t="s">
        <v>115</v>
      </c>
      <c r="BE184" s="114">
        <f>IF(N184="základní",J184,0)</f>
        <v>0</v>
      </c>
      <c r="BF184" s="114">
        <f>IF(N184="snížená",J184,0)</f>
        <v>0</v>
      </c>
      <c r="BG184" s="114">
        <f>IF(N184="zákl. přenesená",J184,0)</f>
        <v>0</v>
      </c>
      <c r="BH184" s="114">
        <f>IF(N184="sníž. přenesená",J184,0)</f>
        <v>0</v>
      </c>
      <c r="BI184" s="114">
        <f>IF(N184="nulová",J184,0)</f>
        <v>0</v>
      </c>
      <c r="BJ184" s="16" t="s">
        <v>21</v>
      </c>
      <c r="BK184" s="114">
        <f>ROUND(I184*H184,2)</f>
        <v>0</v>
      </c>
      <c r="BL184" s="16" t="s">
        <v>123</v>
      </c>
      <c r="BM184" s="113" t="s">
        <v>256</v>
      </c>
    </row>
    <row r="185" spans="1:65" s="2" customFormat="1" ht="16.5" customHeight="1">
      <c r="A185" s="31"/>
      <c r="B185" s="107"/>
      <c r="C185" s="190" t="s">
        <v>257</v>
      </c>
      <c r="D185" s="190" t="s">
        <v>118</v>
      </c>
      <c r="E185" s="191" t="s">
        <v>258</v>
      </c>
      <c r="F185" s="192" t="s">
        <v>259</v>
      </c>
      <c r="G185" s="193" t="s">
        <v>255</v>
      </c>
      <c r="H185" s="194">
        <v>82</v>
      </c>
      <c r="I185" s="108"/>
      <c r="J185" s="209">
        <f>ROUND(I185*H185,2)</f>
        <v>0</v>
      </c>
      <c r="K185" s="192" t="s">
        <v>122</v>
      </c>
      <c r="L185" s="32"/>
      <c r="M185" s="109" t="s">
        <v>1</v>
      </c>
      <c r="N185" s="110" t="s">
        <v>48</v>
      </c>
      <c r="O185" s="55"/>
      <c r="P185" s="111">
        <f>O185*H185</f>
        <v>0</v>
      </c>
      <c r="Q185" s="111">
        <v>0</v>
      </c>
      <c r="R185" s="111">
        <f>Q185*H185</f>
        <v>0</v>
      </c>
      <c r="S185" s="111">
        <v>0</v>
      </c>
      <c r="T185" s="112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13" t="s">
        <v>123</v>
      </c>
      <c r="AT185" s="113" t="s">
        <v>118</v>
      </c>
      <c r="AU185" s="113" t="s">
        <v>89</v>
      </c>
      <c r="AY185" s="16" t="s">
        <v>115</v>
      </c>
      <c r="BE185" s="114">
        <f>IF(N185="základní",J185,0)</f>
        <v>0</v>
      </c>
      <c r="BF185" s="114">
        <f>IF(N185="snížená",J185,0)</f>
        <v>0</v>
      </c>
      <c r="BG185" s="114">
        <f>IF(N185="zákl. přenesená",J185,0)</f>
        <v>0</v>
      </c>
      <c r="BH185" s="114">
        <f>IF(N185="sníž. přenesená",J185,0)</f>
        <v>0</v>
      </c>
      <c r="BI185" s="114">
        <f>IF(N185="nulová",J185,0)</f>
        <v>0</v>
      </c>
      <c r="BJ185" s="16" t="s">
        <v>21</v>
      </c>
      <c r="BK185" s="114">
        <f>ROUND(I185*H185,2)</f>
        <v>0</v>
      </c>
      <c r="BL185" s="16" t="s">
        <v>123</v>
      </c>
      <c r="BM185" s="113" t="s">
        <v>260</v>
      </c>
    </row>
    <row r="186" spans="1:65" s="2" customFormat="1" ht="16.5" customHeight="1">
      <c r="A186" s="31"/>
      <c r="B186" s="107"/>
      <c r="C186" s="190" t="s">
        <v>261</v>
      </c>
      <c r="D186" s="190" t="s">
        <v>118</v>
      </c>
      <c r="E186" s="191" t="s">
        <v>119</v>
      </c>
      <c r="F186" s="192" t="s">
        <v>120</v>
      </c>
      <c r="G186" s="193" t="s">
        <v>121</v>
      </c>
      <c r="H186" s="194">
        <v>3.2</v>
      </c>
      <c r="I186" s="108"/>
      <c r="J186" s="209">
        <f>ROUND(I186*H186,2)</f>
        <v>0</v>
      </c>
      <c r="K186" s="192" t="s">
        <v>122</v>
      </c>
      <c r="L186" s="32"/>
      <c r="M186" s="109" t="s">
        <v>1</v>
      </c>
      <c r="N186" s="110" t="s">
        <v>48</v>
      </c>
      <c r="O186" s="55"/>
      <c r="P186" s="111">
        <f>O186*H186</f>
        <v>0</v>
      </c>
      <c r="Q186" s="111">
        <v>0</v>
      </c>
      <c r="R186" s="111">
        <f>Q186*H186</f>
        <v>0</v>
      </c>
      <c r="S186" s="111">
        <v>0</v>
      </c>
      <c r="T186" s="112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13" t="s">
        <v>123</v>
      </c>
      <c r="AT186" s="113" t="s">
        <v>118</v>
      </c>
      <c r="AU186" s="113" t="s">
        <v>89</v>
      </c>
      <c r="AY186" s="16" t="s">
        <v>115</v>
      </c>
      <c r="BE186" s="114">
        <f>IF(N186="základní",J186,0)</f>
        <v>0</v>
      </c>
      <c r="BF186" s="114">
        <f>IF(N186="snížená",J186,0)</f>
        <v>0</v>
      </c>
      <c r="BG186" s="114">
        <f>IF(N186="zákl. přenesená",J186,0)</f>
        <v>0</v>
      </c>
      <c r="BH186" s="114">
        <f>IF(N186="sníž. přenesená",J186,0)</f>
        <v>0</v>
      </c>
      <c r="BI186" s="114">
        <f>IF(N186="nulová",J186,0)</f>
        <v>0</v>
      </c>
      <c r="BJ186" s="16" t="s">
        <v>21</v>
      </c>
      <c r="BK186" s="114">
        <f>ROUND(I186*H186,2)</f>
        <v>0</v>
      </c>
      <c r="BL186" s="16" t="s">
        <v>123</v>
      </c>
      <c r="BM186" s="113" t="s">
        <v>262</v>
      </c>
    </row>
    <row r="187" spans="2:51" s="13" customFormat="1" ht="12">
      <c r="B187" s="115"/>
      <c r="C187" s="195"/>
      <c r="D187" s="196" t="s">
        <v>125</v>
      </c>
      <c r="E187" s="197" t="s">
        <v>1</v>
      </c>
      <c r="F187" s="198" t="s">
        <v>126</v>
      </c>
      <c r="G187" s="195"/>
      <c r="H187" s="197" t="s">
        <v>1</v>
      </c>
      <c r="I187" s="195"/>
      <c r="J187" s="195"/>
      <c r="K187" s="195"/>
      <c r="L187" s="115"/>
      <c r="M187" s="117"/>
      <c r="N187" s="118"/>
      <c r="O187" s="118"/>
      <c r="P187" s="118"/>
      <c r="Q187" s="118"/>
      <c r="R187" s="118"/>
      <c r="S187" s="118"/>
      <c r="T187" s="119"/>
      <c r="AT187" s="116" t="s">
        <v>125</v>
      </c>
      <c r="AU187" s="116" t="s">
        <v>89</v>
      </c>
      <c r="AV187" s="13" t="s">
        <v>21</v>
      </c>
      <c r="AW187" s="13" t="s">
        <v>38</v>
      </c>
      <c r="AX187" s="13" t="s">
        <v>83</v>
      </c>
      <c r="AY187" s="116" t="s">
        <v>115</v>
      </c>
    </row>
    <row r="188" spans="2:51" s="14" customFormat="1" ht="12">
      <c r="B188" s="120"/>
      <c r="C188" s="199"/>
      <c r="D188" s="196" t="s">
        <v>125</v>
      </c>
      <c r="E188" s="200" t="s">
        <v>1</v>
      </c>
      <c r="F188" s="201" t="s">
        <v>127</v>
      </c>
      <c r="G188" s="199"/>
      <c r="H188" s="202">
        <v>3.2</v>
      </c>
      <c r="I188" s="199"/>
      <c r="J188" s="199"/>
      <c r="K188" s="199"/>
      <c r="L188" s="120"/>
      <c r="M188" s="122"/>
      <c r="N188" s="123"/>
      <c r="O188" s="123"/>
      <c r="P188" s="123"/>
      <c r="Q188" s="123"/>
      <c r="R188" s="123"/>
      <c r="S188" s="123"/>
      <c r="T188" s="124"/>
      <c r="AT188" s="121" t="s">
        <v>125</v>
      </c>
      <c r="AU188" s="121" t="s">
        <v>89</v>
      </c>
      <c r="AV188" s="14" t="s">
        <v>89</v>
      </c>
      <c r="AW188" s="14" t="s">
        <v>38</v>
      </c>
      <c r="AX188" s="14" t="s">
        <v>21</v>
      </c>
      <c r="AY188" s="121" t="s">
        <v>115</v>
      </c>
    </row>
    <row r="189" spans="1:65" s="2" customFormat="1" ht="16.5" customHeight="1">
      <c r="A189" s="31"/>
      <c r="B189" s="107"/>
      <c r="C189" s="190" t="s">
        <v>263</v>
      </c>
      <c r="D189" s="190" t="s">
        <v>118</v>
      </c>
      <c r="E189" s="191" t="s">
        <v>128</v>
      </c>
      <c r="F189" s="192" t="s">
        <v>129</v>
      </c>
      <c r="G189" s="193" t="s">
        <v>121</v>
      </c>
      <c r="H189" s="194">
        <v>0.88</v>
      </c>
      <c r="I189" s="108"/>
      <c r="J189" s="209">
        <f>ROUND(I189*H189,2)</f>
        <v>0</v>
      </c>
      <c r="K189" s="192" t="s">
        <v>122</v>
      </c>
      <c r="L189" s="32"/>
      <c r="M189" s="109" t="s">
        <v>1</v>
      </c>
      <c r="N189" s="110" t="s">
        <v>48</v>
      </c>
      <c r="O189" s="55"/>
      <c r="P189" s="111">
        <f>O189*H189</f>
        <v>0</v>
      </c>
      <c r="Q189" s="111">
        <v>0</v>
      </c>
      <c r="R189" s="111">
        <f>Q189*H189</f>
        <v>0</v>
      </c>
      <c r="S189" s="111">
        <v>0</v>
      </c>
      <c r="T189" s="112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13" t="s">
        <v>123</v>
      </c>
      <c r="AT189" s="113" t="s">
        <v>118</v>
      </c>
      <c r="AU189" s="113" t="s">
        <v>89</v>
      </c>
      <c r="AY189" s="16" t="s">
        <v>115</v>
      </c>
      <c r="BE189" s="114">
        <f>IF(N189="základní",J189,0)</f>
        <v>0</v>
      </c>
      <c r="BF189" s="114">
        <f>IF(N189="snížená",J189,0)</f>
        <v>0</v>
      </c>
      <c r="BG189" s="114">
        <f>IF(N189="zákl. přenesená",J189,0)</f>
        <v>0</v>
      </c>
      <c r="BH189" s="114">
        <f>IF(N189="sníž. přenesená",J189,0)</f>
        <v>0</v>
      </c>
      <c r="BI189" s="114">
        <f>IF(N189="nulová",J189,0)</f>
        <v>0</v>
      </c>
      <c r="BJ189" s="16" t="s">
        <v>21</v>
      </c>
      <c r="BK189" s="114">
        <f>ROUND(I189*H189,2)</f>
        <v>0</v>
      </c>
      <c r="BL189" s="16" t="s">
        <v>123</v>
      </c>
      <c r="BM189" s="113" t="s">
        <v>264</v>
      </c>
    </row>
    <row r="190" spans="2:51" s="13" customFormat="1" ht="12">
      <c r="B190" s="115"/>
      <c r="C190" s="195"/>
      <c r="D190" s="196" t="s">
        <v>125</v>
      </c>
      <c r="E190" s="197" t="s">
        <v>1</v>
      </c>
      <c r="F190" s="198" t="s">
        <v>131</v>
      </c>
      <c r="G190" s="195"/>
      <c r="H190" s="197" t="s">
        <v>1</v>
      </c>
      <c r="I190" s="195"/>
      <c r="J190" s="195"/>
      <c r="K190" s="195"/>
      <c r="L190" s="115"/>
      <c r="M190" s="117"/>
      <c r="N190" s="118"/>
      <c r="O190" s="118"/>
      <c r="P190" s="118"/>
      <c r="Q190" s="118"/>
      <c r="R190" s="118"/>
      <c r="S190" s="118"/>
      <c r="T190" s="119"/>
      <c r="AT190" s="116" t="s">
        <v>125</v>
      </c>
      <c r="AU190" s="116" t="s">
        <v>89</v>
      </c>
      <c r="AV190" s="13" t="s">
        <v>21</v>
      </c>
      <c r="AW190" s="13" t="s">
        <v>38</v>
      </c>
      <c r="AX190" s="13" t="s">
        <v>83</v>
      </c>
      <c r="AY190" s="116" t="s">
        <v>115</v>
      </c>
    </row>
    <row r="191" spans="2:51" s="14" customFormat="1" ht="12">
      <c r="B191" s="120"/>
      <c r="C191" s="199"/>
      <c r="D191" s="196" t="s">
        <v>125</v>
      </c>
      <c r="E191" s="200" t="s">
        <v>1</v>
      </c>
      <c r="F191" s="201" t="s">
        <v>277</v>
      </c>
      <c r="G191" s="199"/>
      <c r="H191" s="202">
        <v>0.88</v>
      </c>
      <c r="I191" s="199"/>
      <c r="J191" s="199"/>
      <c r="K191" s="199"/>
      <c r="L191" s="120"/>
      <c r="M191" s="122"/>
      <c r="N191" s="123"/>
      <c r="O191" s="123"/>
      <c r="P191" s="123"/>
      <c r="Q191" s="123"/>
      <c r="R191" s="123"/>
      <c r="S191" s="123"/>
      <c r="T191" s="124"/>
      <c r="AT191" s="121" t="s">
        <v>125</v>
      </c>
      <c r="AU191" s="121" t="s">
        <v>89</v>
      </c>
      <c r="AV191" s="14" t="s">
        <v>89</v>
      </c>
      <c r="AW191" s="14" t="s">
        <v>38</v>
      </c>
      <c r="AX191" s="14" t="s">
        <v>21</v>
      </c>
      <c r="AY191" s="121" t="s">
        <v>115</v>
      </c>
    </row>
    <row r="192" spans="1:65" s="2" customFormat="1" ht="16.5" customHeight="1">
      <c r="A192" s="31"/>
      <c r="B192" s="107"/>
      <c r="C192" s="190" t="s">
        <v>265</v>
      </c>
      <c r="D192" s="190" t="s">
        <v>118</v>
      </c>
      <c r="E192" s="191" t="s">
        <v>133</v>
      </c>
      <c r="F192" s="192" t="s">
        <v>134</v>
      </c>
      <c r="G192" s="193" t="s">
        <v>121</v>
      </c>
      <c r="H192" s="194">
        <v>1.96</v>
      </c>
      <c r="I192" s="108"/>
      <c r="J192" s="209">
        <f>ROUND(I192*H192,2)</f>
        <v>0</v>
      </c>
      <c r="K192" s="192" t="s">
        <v>122</v>
      </c>
      <c r="L192" s="32"/>
      <c r="M192" s="109" t="s">
        <v>1</v>
      </c>
      <c r="N192" s="110" t="s">
        <v>48</v>
      </c>
      <c r="O192" s="55"/>
      <c r="P192" s="111">
        <f>O192*H192</f>
        <v>0</v>
      </c>
      <c r="Q192" s="111">
        <v>0</v>
      </c>
      <c r="R192" s="111">
        <f>Q192*H192</f>
        <v>0</v>
      </c>
      <c r="S192" s="111">
        <v>0</v>
      </c>
      <c r="T192" s="112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13" t="s">
        <v>123</v>
      </c>
      <c r="AT192" s="113" t="s">
        <v>118</v>
      </c>
      <c r="AU192" s="113" t="s">
        <v>89</v>
      </c>
      <c r="AY192" s="16" t="s">
        <v>115</v>
      </c>
      <c r="BE192" s="114">
        <f>IF(N192="základní",J192,0)</f>
        <v>0</v>
      </c>
      <c r="BF192" s="114">
        <f>IF(N192="snížená",J192,0)</f>
        <v>0</v>
      </c>
      <c r="BG192" s="114">
        <f>IF(N192="zákl. přenesená",J192,0)</f>
        <v>0</v>
      </c>
      <c r="BH192" s="114">
        <f>IF(N192="sníž. přenesená",J192,0)</f>
        <v>0</v>
      </c>
      <c r="BI192" s="114">
        <f>IF(N192="nulová",J192,0)</f>
        <v>0</v>
      </c>
      <c r="BJ192" s="16" t="s">
        <v>21</v>
      </c>
      <c r="BK192" s="114">
        <f>ROUND(I192*H192,2)</f>
        <v>0</v>
      </c>
      <c r="BL192" s="16" t="s">
        <v>123</v>
      </c>
      <c r="BM192" s="113" t="s">
        <v>266</v>
      </c>
    </row>
    <row r="193" spans="2:51" s="14" customFormat="1" ht="12">
      <c r="B193" s="120"/>
      <c r="C193" s="199"/>
      <c r="D193" s="196" t="s">
        <v>125</v>
      </c>
      <c r="E193" s="200" t="s">
        <v>1</v>
      </c>
      <c r="F193" s="201" t="s">
        <v>136</v>
      </c>
      <c r="G193" s="199"/>
      <c r="H193" s="202">
        <v>1.96</v>
      </c>
      <c r="I193" s="199"/>
      <c r="J193" s="199"/>
      <c r="K193" s="199"/>
      <c r="L193" s="120"/>
      <c r="M193" s="122"/>
      <c r="N193" s="123"/>
      <c r="O193" s="123"/>
      <c r="P193" s="123"/>
      <c r="Q193" s="123"/>
      <c r="R193" s="123"/>
      <c r="S193" s="123"/>
      <c r="T193" s="124"/>
      <c r="AT193" s="121" t="s">
        <v>125</v>
      </c>
      <c r="AU193" s="121" t="s">
        <v>89</v>
      </c>
      <c r="AV193" s="14" t="s">
        <v>89</v>
      </c>
      <c r="AW193" s="14" t="s">
        <v>38</v>
      </c>
      <c r="AX193" s="14" t="s">
        <v>21</v>
      </c>
      <c r="AY193" s="121" t="s">
        <v>115</v>
      </c>
    </row>
    <row r="194" spans="1:65" s="2" customFormat="1" ht="16.5" customHeight="1">
      <c r="A194" s="31"/>
      <c r="B194" s="107"/>
      <c r="C194" s="190" t="s">
        <v>267</v>
      </c>
      <c r="D194" s="190" t="s">
        <v>118</v>
      </c>
      <c r="E194" s="191" t="s">
        <v>224</v>
      </c>
      <c r="F194" s="192" t="s">
        <v>138</v>
      </c>
      <c r="G194" s="193" t="s">
        <v>139</v>
      </c>
      <c r="H194" s="194">
        <v>20</v>
      </c>
      <c r="I194" s="108"/>
      <c r="J194" s="209">
        <f>ROUND(I194*H194,2)</f>
        <v>0</v>
      </c>
      <c r="K194" s="192" t="s">
        <v>1</v>
      </c>
      <c r="L194" s="32"/>
      <c r="M194" s="109" t="s">
        <v>1</v>
      </c>
      <c r="N194" s="110" t="s">
        <v>48</v>
      </c>
      <c r="O194" s="55"/>
      <c r="P194" s="111">
        <f>O194*H194</f>
        <v>0</v>
      </c>
      <c r="Q194" s="111">
        <v>0</v>
      </c>
      <c r="R194" s="111">
        <f>Q194*H194</f>
        <v>0</v>
      </c>
      <c r="S194" s="111">
        <v>0</v>
      </c>
      <c r="T194" s="112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13" t="s">
        <v>123</v>
      </c>
      <c r="AT194" s="113" t="s">
        <v>118</v>
      </c>
      <c r="AU194" s="113" t="s">
        <v>89</v>
      </c>
      <c r="AY194" s="16" t="s">
        <v>115</v>
      </c>
      <c r="BE194" s="114">
        <f>IF(N194="základní",J194,0)</f>
        <v>0</v>
      </c>
      <c r="BF194" s="114">
        <f>IF(N194="snížená",J194,0)</f>
        <v>0</v>
      </c>
      <c r="BG194" s="114">
        <f>IF(N194="zákl. přenesená",J194,0)</f>
        <v>0</v>
      </c>
      <c r="BH194" s="114">
        <f>IF(N194="sníž. přenesená",J194,0)</f>
        <v>0</v>
      </c>
      <c r="BI194" s="114">
        <f>IF(N194="nulová",J194,0)</f>
        <v>0</v>
      </c>
      <c r="BJ194" s="16" t="s">
        <v>21</v>
      </c>
      <c r="BK194" s="114">
        <f>ROUND(I194*H194,2)</f>
        <v>0</v>
      </c>
      <c r="BL194" s="16" t="s">
        <v>123</v>
      </c>
      <c r="BM194" s="113" t="s">
        <v>268</v>
      </c>
    </row>
    <row r="195" spans="1:47" s="2" customFormat="1" ht="19.5">
      <c r="A195" s="31"/>
      <c r="B195" s="32"/>
      <c r="C195" s="211"/>
      <c r="D195" s="196" t="s">
        <v>141</v>
      </c>
      <c r="E195" s="211"/>
      <c r="F195" s="203" t="s">
        <v>226</v>
      </c>
      <c r="G195" s="211"/>
      <c r="H195" s="211"/>
      <c r="I195" s="211"/>
      <c r="J195" s="211"/>
      <c r="K195" s="211"/>
      <c r="L195" s="32"/>
      <c r="M195" s="125"/>
      <c r="N195" s="126"/>
      <c r="O195" s="55"/>
      <c r="P195" s="55"/>
      <c r="Q195" s="55"/>
      <c r="R195" s="55"/>
      <c r="S195" s="55"/>
      <c r="T195" s="56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6" t="s">
        <v>141</v>
      </c>
      <c r="AU195" s="16" t="s">
        <v>89</v>
      </c>
    </row>
    <row r="196" spans="1:65" s="2" customFormat="1" ht="16.5" customHeight="1">
      <c r="A196" s="31"/>
      <c r="B196" s="107"/>
      <c r="C196" s="190" t="s">
        <v>269</v>
      </c>
      <c r="D196" s="190" t="s">
        <v>118</v>
      </c>
      <c r="E196" s="191" t="s">
        <v>144</v>
      </c>
      <c r="F196" s="192" t="s">
        <v>145</v>
      </c>
      <c r="G196" s="193" t="s">
        <v>146</v>
      </c>
      <c r="H196" s="194">
        <v>109</v>
      </c>
      <c r="I196" s="108"/>
      <c r="J196" s="209">
        <f>ROUND(I196*H196,2)</f>
        <v>0</v>
      </c>
      <c r="K196" s="192" t="s">
        <v>1</v>
      </c>
      <c r="L196" s="32"/>
      <c r="M196" s="109" t="s">
        <v>1</v>
      </c>
      <c r="N196" s="110" t="s">
        <v>48</v>
      </c>
      <c r="O196" s="55"/>
      <c r="P196" s="111">
        <f>O196*H196</f>
        <v>0</v>
      </c>
      <c r="Q196" s="111">
        <v>0.00682</v>
      </c>
      <c r="R196" s="111">
        <f>Q196*H196</f>
        <v>0.7433799999999999</v>
      </c>
      <c r="S196" s="111">
        <v>0</v>
      </c>
      <c r="T196" s="112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13" t="s">
        <v>123</v>
      </c>
      <c r="AT196" s="113" t="s">
        <v>118</v>
      </c>
      <c r="AU196" s="113" t="s">
        <v>89</v>
      </c>
      <c r="AY196" s="16" t="s">
        <v>115</v>
      </c>
      <c r="BE196" s="114">
        <f>IF(N196="základní",J196,0)</f>
        <v>0</v>
      </c>
      <c r="BF196" s="114">
        <f>IF(N196="snížená",J196,0)</f>
        <v>0</v>
      </c>
      <c r="BG196" s="114">
        <f>IF(N196="zákl. přenesená",J196,0)</f>
        <v>0</v>
      </c>
      <c r="BH196" s="114">
        <f>IF(N196="sníž. přenesená",J196,0)</f>
        <v>0</v>
      </c>
      <c r="BI196" s="114">
        <f>IF(N196="nulová",J196,0)</f>
        <v>0</v>
      </c>
      <c r="BJ196" s="16" t="s">
        <v>21</v>
      </c>
      <c r="BK196" s="114">
        <f>ROUND(I196*H196,2)</f>
        <v>0</v>
      </c>
      <c r="BL196" s="16" t="s">
        <v>123</v>
      </c>
      <c r="BM196" s="113" t="s">
        <v>270</v>
      </c>
    </row>
    <row r="197" spans="2:51" s="14" customFormat="1" ht="12">
      <c r="B197" s="120"/>
      <c r="C197" s="199"/>
      <c r="D197" s="196" t="s">
        <v>125</v>
      </c>
      <c r="E197" s="200" t="s">
        <v>1</v>
      </c>
      <c r="F197" s="201" t="s">
        <v>148</v>
      </c>
      <c r="G197" s="199"/>
      <c r="H197" s="202">
        <v>109</v>
      </c>
      <c r="I197" s="199"/>
      <c r="J197" s="199"/>
      <c r="K197" s="199"/>
      <c r="L197" s="120"/>
      <c r="M197" s="122"/>
      <c r="N197" s="123"/>
      <c r="O197" s="123"/>
      <c r="P197" s="123"/>
      <c r="Q197" s="123"/>
      <c r="R197" s="123"/>
      <c r="S197" s="123"/>
      <c r="T197" s="124"/>
      <c r="AT197" s="121" t="s">
        <v>125</v>
      </c>
      <c r="AU197" s="121" t="s">
        <v>89</v>
      </c>
      <c r="AV197" s="14" t="s">
        <v>89</v>
      </c>
      <c r="AW197" s="14" t="s">
        <v>38</v>
      </c>
      <c r="AX197" s="14" t="s">
        <v>21</v>
      </c>
      <c r="AY197" s="121" t="s">
        <v>115</v>
      </c>
    </row>
    <row r="198" spans="1:65" s="2" customFormat="1" ht="16.5" customHeight="1">
      <c r="A198" s="31"/>
      <c r="B198" s="107"/>
      <c r="C198" s="190" t="s">
        <v>271</v>
      </c>
      <c r="D198" s="190" t="s">
        <v>118</v>
      </c>
      <c r="E198" s="191" t="s">
        <v>161</v>
      </c>
      <c r="F198" s="192" t="s">
        <v>162</v>
      </c>
      <c r="G198" s="193" t="s">
        <v>152</v>
      </c>
      <c r="H198" s="194">
        <v>4620</v>
      </c>
      <c r="I198" s="108"/>
      <c r="J198" s="209">
        <f>ROUND(I198*H198,2)</f>
        <v>0</v>
      </c>
      <c r="K198" s="192" t="s">
        <v>122</v>
      </c>
      <c r="L198" s="32"/>
      <c r="M198" s="109" t="s">
        <v>1</v>
      </c>
      <c r="N198" s="110" t="s">
        <v>48</v>
      </c>
      <c r="O198" s="55"/>
      <c r="P198" s="111">
        <f>O198*H198</f>
        <v>0</v>
      </c>
      <c r="Q198" s="111">
        <v>0</v>
      </c>
      <c r="R198" s="111">
        <f>Q198*H198</f>
        <v>0</v>
      </c>
      <c r="S198" s="111">
        <v>0</v>
      </c>
      <c r="T198" s="112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13" t="s">
        <v>123</v>
      </c>
      <c r="AT198" s="113" t="s">
        <v>118</v>
      </c>
      <c r="AU198" s="113" t="s">
        <v>89</v>
      </c>
      <c r="AY198" s="16" t="s">
        <v>115</v>
      </c>
      <c r="BE198" s="114">
        <f>IF(N198="základní",J198,0)</f>
        <v>0</v>
      </c>
      <c r="BF198" s="114">
        <f>IF(N198="snížená",J198,0)</f>
        <v>0</v>
      </c>
      <c r="BG198" s="114">
        <f>IF(N198="zákl. přenesená",J198,0)</f>
        <v>0</v>
      </c>
      <c r="BH198" s="114">
        <f>IF(N198="sníž. přenesená",J198,0)</f>
        <v>0</v>
      </c>
      <c r="BI198" s="114">
        <f>IF(N198="nulová",J198,0)</f>
        <v>0</v>
      </c>
      <c r="BJ198" s="16" t="s">
        <v>21</v>
      </c>
      <c r="BK198" s="114">
        <f>ROUND(I198*H198,2)</f>
        <v>0</v>
      </c>
      <c r="BL198" s="16" t="s">
        <v>123</v>
      </c>
      <c r="BM198" s="113" t="s">
        <v>272</v>
      </c>
    </row>
    <row r="199" spans="1:65" s="2" customFormat="1" ht="16.5" customHeight="1">
      <c r="A199" s="31"/>
      <c r="B199" s="107"/>
      <c r="C199" s="204" t="s">
        <v>273</v>
      </c>
      <c r="D199" s="204" t="s">
        <v>155</v>
      </c>
      <c r="E199" s="205" t="s">
        <v>165</v>
      </c>
      <c r="F199" s="206" t="s">
        <v>166</v>
      </c>
      <c r="G199" s="207" t="s">
        <v>167</v>
      </c>
      <c r="H199" s="208">
        <v>30.492</v>
      </c>
      <c r="I199" s="127"/>
      <c r="J199" s="210">
        <f>ROUND(I199*H199,2)</f>
        <v>0</v>
      </c>
      <c r="K199" s="206" t="s">
        <v>1</v>
      </c>
      <c r="L199" s="128"/>
      <c r="M199" s="129" t="s">
        <v>1</v>
      </c>
      <c r="N199" s="130" t="s">
        <v>48</v>
      </c>
      <c r="O199" s="55"/>
      <c r="P199" s="111">
        <f>O199*H199</f>
        <v>0</v>
      </c>
      <c r="Q199" s="111">
        <v>0.001</v>
      </c>
      <c r="R199" s="111">
        <f>Q199*H199</f>
        <v>0.030492000000000002</v>
      </c>
      <c r="S199" s="111">
        <v>0</v>
      </c>
      <c r="T199" s="112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13" t="s">
        <v>157</v>
      </c>
      <c r="AT199" s="113" t="s">
        <v>155</v>
      </c>
      <c r="AU199" s="113" t="s">
        <v>89</v>
      </c>
      <c r="AY199" s="16" t="s">
        <v>115</v>
      </c>
      <c r="BE199" s="114">
        <f>IF(N199="základní",J199,0)</f>
        <v>0</v>
      </c>
      <c r="BF199" s="114">
        <f>IF(N199="snížená",J199,0)</f>
        <v>0</v>
      </c>
      <c r="BG199" s="114">
        <f>IF(N199="zákl. přenesená",J199,0)</f>
        <v>0</v>
      </c>
      <c r="BH199" s="114">
        <f>IF(N199="sníž. přenesená",J199,0)</f>
        <v>0</v>
      </c>
      <c r="BI199" s="114">
        <f>IF(N199="nulová",J199,0)</f>
        <v>0</v>
      </c>
      <c r="BJ199" s="16" t="s">
        <v>21</v>
      </c>
      <c r="BK199" s="114">
        <f>ROUND(I199*H199,2)</f>
        <v>0</v>
      </c>
      <c r="BL199" s="16" t="s">
        <v>123</v>
      </c>
      <c r="BM199" s="113" t="s">
        <v>274</v>
      </c>
    </row>
    <row r="200" spans="2:51" s="14" customFormat="1" ht="12">
      <c r="B200" s="120"/>
      <c r="C200" s="199"/>
      <c r="D200" s="196" t="s">
        <v>125</v>
      </c>
      <c r="E200" s="200" t="s">
        <v>1</v>
      </c>
      <c r="F200" s="201" t="s">
        <v>169</v>
      </c>
      <c r="G200" s="199"/>
      <c r="H200" s="202">
        <v>27.72</v>
      </c>
      <c r="I200" s="199"/>
      <c r="J200" s="199"/>
      <c r="K200" s="199"/>
      <c r="L200" s="120"/>
      <c r="M200" s="122"/>
      <c r="N200" s="123"/>
      <c r="O200" s="123"/>
      <c r="P200" s="123"/>
      <c r="Q200" s="123"/>
      <c r="R200" s="123"/>
      <c r="S200" s="123"/>
      <c r="T200" s="124"/>
      <c r="AT200" s="121" t="s">
        <v>125</v>
      </c>
      <c r="AU200" s="121" t="s">
        <v>89</v>
      </c>
      <c r="AV200" s="14" t="s">
        <v>89</v>
      </c>
      <c r="AW200" s="14" t="s">
        <v>38</v>
      </c>
      <c r="AX200" s="14" t="s">
        <v>83</v>
      </c>
      <c r="AY200" s="121" t="s">
        <v>115</v>
      </c>
    </row>
    <row r="201" spans="2:51" s="14" customFormat="1" ht="12">
      <c r="B201" s="120"/>
      <c r="C201" s="199"/>
      <c r="D201" s="196" t="s">
        <v>125</v>
      </c>
      <c r="E201" s="199"/>
      <c r="F201" s="201" t="s">
        <v>170</v>
      </c>
      <c r="G201" s="199"/>
      <c r="H201" s="202">
        <v>30.492</v>
      </c>
      <c r="I201" s="199"/>
      <c r="J201" s="199"/>
      <c r="K201" s="199"/>
      <c r="L201" s="120"/>
      <c r="M201" s="122"/>
      <c r="N201" s="123"/>
      <c r="O201" s="123"/>
      <c r="P201" s="123"/>
      <c r="Q201" s="123"/>
      <c r="R201" s="123"/>
      <c r="S201" s="123"/>
      <c r="T201" s="124"/>
      <c r="AT201" s="121" t="s">
        <v>125</v>
      </c>
      <c r="AU201" s="121" t="s">
        <v>89</v>
      </c>
      <c r="AV201" s="14" t="s">
        <v>89</v>
      </c>
      <c r="AW201" s="14" t="s">
        <v>3</v>
      </c>
      <c r="AX201" s="14" t="s">
        <v>21</v>
      </c>
      <c r="AY201" s="121" t="s">
        <v>115</v>
      </c>
    </row>
    <row r="202" spans="1:65" s="2" customFormat="1" ht="16.5" customHeight="1">
      <c r="A202" s="31"/>
      <c r="B202" s="107"/>
      <c r="C202" s="190" t="s">
        <v>275</v>
      </c>
      <c r="D202" s="190" t="s">
        <v>118</v>
      </c>
      <c r="E202" s="191" t="s">
        <v>209</v>
      </c>
      <c r="F202" s="192" t="s">
        <v>210</v>
      </c>
      <c r="G202" s="193" t="s">
        <v>205</v>
      </c>
      <c r="H202" s="194">
        <v>0.857</v>
      </c>
      <c r="I202" s="108"/>
      <c r="J202" s="209">
        <f>ROUND(I202*H202,2)</f>
        <v>0</v>
      </c>
      <c r="K202" s="192" t="s">
        <v>122</v>
      </c>
      <c r="L202" s="32"/>
      <c r="M202" s="131" t="s">
        <v>1</v>
      </c>
      <c r="N202" s="132" t="s">
        <v>48</v>
      </c>
      <c r="O202" s="133"/>
      <c r="P202" s="134">
        <f>O202*H202</f>
        <v>0</v>
      </c>
      <c r="Q202" s="134">
        <v>0</v>
      </c>
      <c r="R202" s="134">
        <f>Q202*H202</f>
        <v>0</v>
      </c>
      <c r="S202" s="134">
        <v>0</v>
      </c>
      <c r="T202" s="13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13" t="s">
        <v>123</v>
      </c>
      <c r="AT202" s="113" t="s">
        <v>118</v>
      </c>
      <c r="AU202" s="113" t="s">
        <v>89</v>
      </c>
      <c r="AY202" s="16" t="s">
        <v>115</v>
      </c>
      <c r="BE202" s="114">
        <f>IF(N202="základní",J202,0)</f>
        <v>0</v>
      </c>
      <c r="BF202" s="114">
        <f>IF(N202="snížená",J202,0)</f>
        <v>0</v>
      </c>
      <c r="BG202" s="114">
        <f>IF(N202="zákl. přenesená",J202,0)</f>
        <v>0</v>
      </c>
      <c r="BH202" s="114">
        <f>IF(N202="sníž. přenesená",J202,0)</f>
        <v>0</v>
      </c>
      <c r="BI202" s="114">
        <f>IF(N202="nulová",J202,0)</f>
        <v>0</v>
      </c>
      <c r="BJ202" s="16" t="s">
        <v>21</v>
      </c>
      <c r="BK202" s="114">
        <f>ROUND(I202*H202,2)</f>
        <v>0</v>
      </c>
      <c r="BL202" s="16" t="s">
        <v>123</v>
      </c>
      <c r="BM202" s="113" t="s">
        <v>276</v>
      </c>
    </row>
    <row r="203" spans="1:31" s="2" customFormat="1" ht="6.95" customHeight="1">
      <c r="A203" s="31"/>
      <c r="B203" s="45"/>
      <c r="C203" s="166"/>
      <c r="D203" s="166"/>
      <c r="E203" s="166"/>
      <c r="F203" s="166"/>
      <c r="G203" s="166"/>
      <c r="H203" s="166"/>
      <c r="I203" s="166"/>
      <c r="J203" s="166"/>
      <c r="K203" s="166"/>
      <c r="L203" s="32"/>
      <c r="M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</row>
  </sheetData>
  <sheetProtection algorithmName="SHA-512" hashValue="SoBemsFkbl70wGTzTDeNCLUOGQSx4t2iso+xbalZMculuBjeFlhaVACSaa67fSGR7CGDkLcun42zF+WvfbFg0A==" saltValue="HRR4FteWvjQm274PXAcbcA==" spinCount="100000" sheet="1" objects="1" scenarios="1"/>
  <autoFilter ref="C114:K202"/>
  <mergeCells count="6">
    <mergeCell ref="E107:H107"/>
    <mergeCell ref="L2:V2"/>
    <mergeCell ref="E7:H7"/>
    <mergeCell ref="E16:H16"/>
    <mergeCell ref="E25:H25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Mottlová Lenka</cp:lastModifiedBy>
  <dcterms:created xsi:type="dcterms:W3CDTF">2020-01-07T12:21:26Z</dcterms:created>
  <dcterms:modified xsi:type="dcterms:W3CDTF">2020-04-06T10:04:23Z</dcterms:modified>
  <cp:category/>
  <cp:version/>
  <cp:contentType/>
  <cp:contentStatus/>
</cp:coreProperties>
</file>