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300" activeTab="4"/>
  </bookViews>
  <sheets>
    <sheet name="Rekapitulace stavby" sheetId="1" r:id="rId1"/>
    <sheet name="01 - stavební část" sheetId="2" r:id="rId2"/>
    <sheet name="02 - ZTI" sheetId="3" r:id="rId3"/>
    <sheet name="03 - vytápění" sheetId="4" r:id="rId4"/>
    <sheet name="04 - elektroinstalace" sheetId="5" r:id="rId5"/>
    <sheet name="05 - VRN" sheetId="6" r:id="rId6"/>
    <sheet name="Pokyny pro vyplnění" sheetId="7" r:id="rId7"/>
  </sheets>
  <definedNames>
    <definedName name="_xlnm._FilterDatabase" localSheetId="1" hidden="1">'01 - stavební část'!$C$99:$K$522</definedName>
    <definedName name="_xlnm._FilterDatabase" localSheetId="2" hidden="1">'02 - ZTI'!$C$87:$K$235</definedName>
    <definedName name="_xlnm._FilterDatabase" localSheetId="3" hidden="1">'03 - vytápění'!$C$83:$K$161</definedName>
    <definedName name="_xlnm._FilterDatabase" localSheetId="4" hidden="1">'04 - elektroinstalace'!$C$84:$K$249</definedName>
    <definedName name="_xlnm._FilterDatabase" localSheetId="5" hidden="1">'05 - VRN'!$C$81:$K$95</definedName>
    <definedName name="_xlnm.Print_Area" localSheetId="1">'01 - stavební část'!$C$4:$J$39,'01 - stavební část'!$C$45:$J$81,'01 - stavební část'!$C$87:$K$522</definedName>
    <definedName name="_xlnm.Print_Area" localSheetId="2">'02 - ZTI'!$C$4:$J$39,'02 - ZTI'!$C$45:$J$69,'02 - ZTI'!$C$75:$K$235</definedName>
    <definedName name="_xlnm.Print_Area" localSheetId="3">'03 - vytápění'!$C$4:$J$39,'03 - vytápění'!$C$45:$J$65,'03 - vytápění'!$C$71:$K$161</definedName>
    <definedName name="_xlnm.Print_Area" localSheetId="4">'04 - elektroinstalace'!$C$4:$J$39,'04 - elektroinstalace'!$C$45:$J$66,'04 - elektroinstalace'!$C$72:$K$249</definedName>
    <definedName name="_xlnm.Print_Area" localSheetId="5">'05 - VRN'!$C$4:$J$39,'05 - VRN'!$C$45:$J$63,'05 - VRN'!$C$69:$K$95</definedName>
    <definedName name="_xlnm.Print_Area" localSheetId="6">'Pokyny pro vyplnění'!$B$2:$K$71,'Pokyny pro vyplnění'!$B$74:$K$118,'Pokyny pro vyplnění'!$B$121:$K$190,'Pokyny pro vyplnění'!$B$198:$K$218</definedName>
    <definedName name="_xlnm.Print_Area" localSheetId="0">'Rekapitulace stavby'!$D$4:$AO$36,'Rekapitulace stavby'!$C$42:$AQ$60</definedName>
    <definedName name="_xlnm.Print_Titles" localSheetId="0">'Rekapitulace stavby'!$52:$52</definedName>
    <definedName name="_xlnm.Print_Titles" localSheetId="1">'01 - stavební část'!$99:$99</definedName>
    <definedName name="_xlnm.Print_Titles" localSheetId="2">'02 - ZTI'!$87:$87</definedName>
    <definedName name="_xlnm.Print_Titles" localSheetId="3">'03 - vytápění'!$83:$83</definedName>
    <definedName name="_xlnm.Print_Titles" localSheetId="4">'04 - elektroinstalace'!$84:$84</definedName>
    <definedName name="_xlnm.Print_Titles" localSheetId="5">'05 - VRN'!$81:$81</definedName>
  </definedNames>
  <calcPr calcId="162913"/>
</workbook>
</file>

<file path=xl/sharedStrings.xml><?xml version="1.0" encoding="utf-8"?>
<sst xmlns="http://schemas.openxmlformats.org/spreadsheetml/2006/main" count="8783" uniqueCount="1705">
  <si>
    <t>Export Komplet</t>
  </si>
  <si>
    <t>VZ</t>
  </si>
  <si>
    <t>2.0</t>
  </si>
  <si>
    <t/>
  </si>
  <si>
    <t>False</t>
  </si>
  <si>
    <t>{129435b6-30ae-4682-b828-27889871c380}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</si>
  <si>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</si>
  <si>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</si>
  <si>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</si>
  <si>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</si>
  <si>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</si>
  <si>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</si>
  <si>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</si>
  <si>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</si>
  <si>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</si>
  <si>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konirdrakisa03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</si>
  <si>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</si>
  <si>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</si>
  <si>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Stavební úpravy objektu správní budovy střediska Kohinoor PKÚ s.p.</t>
  </si>
  <si>
    <t>KSO:</t>
  </si>
  <si>
    <t>CC-CZ:</t>
  </si>
  <si>
    <t>Místo:</t>
  </si>
  <si>
    <t xml:space="preserve"> </t>
  </si>
  <si>
    <t>Datum:</t>
  </si>
  <si>
    <t>30. 8. 2019</t>
  </si>
  <si>
    <t>Zadavatel:</t>
  </si>
  <si>
    <t>IČ:</t>
  </si>
  <si>
    <t>DIČ:</t>
  </si>
  <si>
    <t>Uchazeč:</t>
  </si>
  <si>
    <t>Vyplň údaj</t>
  </si>
  <si>
    <t>Projektant:</t>
  </si>
  <si>
    <t>DRAKISA</t>
  </si>
  <si>
    <t>True</t>
  </si>
  <si>
    <t>Zpracovatel:</t>
  </si>
  <si>
    <t>Krajovský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</si>
  <si>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</si>
  <si>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</si>
  <si>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</si>
  <si>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</si>
  <si>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</si>
  <si>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</si>
  <si>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</si>
  <si>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</si>
  <si>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</si>
  <si>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</si>
  <si>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</si>
  <si>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</si>
  <si>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</si>
  <si>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</si>
  <si>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</si>
  <si>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</si>
  <si>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</si>
  <si>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</si>
  <si>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</si>
  <si>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</si>
  <si>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</si>
  <si>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</si>
  <si>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</si>
  <si>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</si>
  <si>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</si>
  <si>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</si>
  <si>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</si>
  <si>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</si>
  <si>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</si>
  <si>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</si>
  <si>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</si>
  <si>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</si>
  <si>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</si>
  <si>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</si>
  <si>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</si>
  <si>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</si>
  <si>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</si>
  <si>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</si>
  <si>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</si>
  <si>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01</t>
  </si>
  <si>
    <t>stavební část</t>
  </si>
  <si>
    <t>STA</t>
  </si>
  <si>
    <t>1</t>
  </si>
  <si>
    <t>{3c8fa11c-70e6-4a9a-ad37-3e250052ec20}</t>
  </si>
  <si>
    <t>2</t>
  </si>
  <si>
    <t>02</t>
  </si>
  <si>
    <t>ZTI</t>
  </si>
  <si>
    <t>{c206c28d-de94-4693-b072-4e3a1d11dda2}</t>
  </si>
  <si>
    <t>03</t>
  </si>
  <si>
    <t>vytápění</t>
  </si>
  <si>
    <t>{1038a09c-6408-4b68-997b-e1d1f6ac242d}</t>
  </si>
  <si>
    <t>04</t>
  </si>
  <si>
    <t>elektroinstalace</t>
  </si>
  <si>
    <t>{12cbca16-d850-489d-8199-cceb912f7396}</t>
  </si>
  <si>
    <t>05</t>
  </si>
  <si>
    <t>VRN</t>
  </si>
  <si>
    <t>{35914a2d-3779-4b3e-9f33-1ca6d0406a0c}</t>
  </si>
  <si>
    <t>KRYCÍ LIST SOUPISU PRACÍ</t>
  </si>
  <si>
    <t>Objekt:</t>
  </si>
  <si>
    <t>01 - stavební část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</si>
  <si>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</si>
  <si>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</si>
  <si>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</si>
  <si>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</si>
  <si>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</si>
  <si>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</si>
  <si>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</si>
  <si>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</si>
  <si>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</si>
  <si>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</si>
  <si>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</si>
  <si>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</si>
  <si>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</si>
  <si>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</si>
  <si>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</si>
  <si>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</si>
  <si>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713 - Izolace tepelné</t>
  </si>
  <si>
    <t xml:space="preserve">    763 - Konstrukce suché výstavby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</si>
  <si>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</si>
  <si>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</si>
  <si>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</si>
  <si>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</si>
  <si>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</si>
  <si>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</si>
  <si>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</si>
  <si>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</si>
  <si>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</si>
  <si>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</si>
  <si>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</si>
  <si>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</si>
  <si>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</si>
  <si>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</si>
  <si>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</si>
  <si>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</si>
  <si>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</si>
  <si>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</si>
  <si>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</si>
  <si>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</si>
  <si>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</si>
  <si>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</si>
  <si>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</si>
  <si>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</si>
  <si>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</si>
  <si>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132201101</t>
  </si>
  <si>
    <t>Hloubení rýh š do 600 mm v hornině tř. 3 objemu do 100 m3</t>
  </si>
  <si>
    <t>m3</t>
  </si>
  <si>
    <t>CS ÚRS 2019 01</t>
  </si>
  <si>
    <t>4</t>
  </si>
  <si>
    <t>-1836348345</t>
  </si>
  <si>
    <t>PP</t>
  </si>
  <si>
    <t>Hloubení zapažených i nezapažených rýh šířky do 600 mm s urovnáním dna do předepsaného profilu a spádu v hornině tř. 3 do 100 m3</t>
  </si>
  <si>
    <t>VV</t>
  </si>
  <si>
    <t>zákl.pás rampa</t>
  </si>
  <si>
    <t>9,3*0,3*0,9</t>
  </si>
  <si>
    <t>zkl.pás schodiště</t>
  </si>
  <si>
    <t>5,7*0,3*0,9</t>
  </si>
  <si>
    <t>Součet</t>
  </si>
  <si>
    <t>132201109</t>
  </si>
  <si>
    <t>Příplatek za lepivost k hloubení rýh š do 600 mm v hornině tř. 3</t>
  </si>
  <si>
    <t>347414207</t>
  </si>
  <si>
    <t>Hloubení zapažených i nezapažených rýh šířky do 600 mm s urovnáním dna do předepsaného profilu a spádu v hornině tř. 3 Příplatek k cenám za lepivost horniny tř. 3</t>
  </si>
  <si>
    <t>3</t>
  </si>
  <si>
    <t>162201201</t>
  </si>
  <si>
    <t>Vodorovné přemístění do 10 m nošením výkopku z horniny tř. 1 až 4</t>
  </si>
  <si>
    <t>54574575</t>
  </si>
  <si>
    <t>Vodorovné přemístění výkopku nebo sypaniny nošením s vyprázdněním nádoby na hromady nebo do dopravního prostředku na vzdálenost do 10 m z horniny tř. 1 až 4</t>
  </si>
  <si>
    <t>171101101</t>
  </si>
  <si>
    <t>Uložení sypaniny z hornin soudržných do násypů zhutněných na 95 % PS</t>
  </si>
  <si>
    <t>1589069696</t>
  </si>
  <si>
    <t>Uložení sypaniny do násypů s rozprostřením sypaniny ve vrstvách a s hrubým urovnáním zhutněných s uzavřením povrchu násypu z hornin soudržných s předepsanou mírou zhutnění v procentech výsledků zkoušek Proctor-Standard (dále jen PS) na 95 % PS</t>
  </si>
  <si>
    <t>9,3*1,55*0,8</t>
  </si>
  <si>
    <t>5</t>
  </si>
  <si>
    <t>174101101</t>
  </si>
  <si>
    <t>Zásyp jam, šachet rýh nebo kolem objektů sypaninou se zhutněním</t>
  </si>
  <si>
    <t>775811521</t>
  </si>
  <si>
    <t>Zásyp sypaninou z jakékoliv horniny s uložením výkopku ve vrstvách se zhutněním jam, šachet, rýh nebo kolem objektů v těchto vykopávkách</t>
  </si>
  <si>
    <t>6</t>
  </si>
  <si>
    <t>M</t>
  </si>
  <si>
    <t>103641000</t>
  </si>
  <si>
    <t>zemina pro terénní úpravy - tříděná</t>
  </si>
  <si>
    <t>t</t>
  </si>
  <si>
    <t>8</t>
  </si>
  <si>
    <t>-721976775</t>
  </si>
  <si>
    <t>(11,532-4,05)*1,8</t>
  </si>
  <si>
    <t>Zakládání</t>
  </si>
  <si>
    <t>7</t>
  </si>
  <si>
    <t>274313611</t>
  </si>
  <si>
    <t>Základové pásy z betonu tř. C 16/20</t>
  </si>
  <si>
    <t>-787894983</t>
  </si>
  <si>
    <t>Základy z betonu prostého pasy betonu kamenem neprokládaného tř. C 16/20</t>
  </si>
  <si>
    <t>rampa</t>
  </si>
  <si>
    <t>274321311</t>
  </si>
  <si>
    <t>Základové pasy ze ŽB bez zvýšených nároků na prostředí tř. C 16/20</t>
  </si>
  <si>
    <t>204252439</t>
  </si>
  <si>
    <t>Základy z betonu železového (bez výztuže) pasy z betonu bez zvláštních nároků na prostředí tř. C 16/20</t>
  </si>
  <si>
    <t>Základ schodiště</t>
  </si>
  <si>
    <t>(1,7+1,7+1,15+1,15)*0,3*0,9</t>
  </si>
  <si>
    <t>9</t>
  </si>
  <si>
    <t>274362021</t>
  </si>
  <si>
    <t>Výztuž základových pásů svařovanými sítěmi Kari</t>
  </si>
  <si>
    <t>1083356741</t>
  </si>
  <si>
    <t>Výztuž základů pasů ze svařovaných sítí z drátů typu KARI</t>
  </si>
  <si>
    <t>Svislé a kompletní konstrukce</t>
  </si>
  <si>
    <t>10</t>
  </si>
  <si>
    <t>311231125</t>
  </si>
  <si>
    <t>Zdivo nosné z cihel dl 290 mm P20 až 25 na SMS 5 MPa</t>
  </si>
  <si>
    <t>1037295942</t>
  </si>
  <si>
    <t>Zdivo z cihel pálených nosné z cihel plných dl. 290 mm P 20 až 25, na maltu ze suché směsi 5 MPa</t>
  </si>
  <si>
    <t>do zdívky</t>
  </si>
  <si>
    <t>2*(0,05*0,5*1)</t>
  </si>
  <si>
    <t>(0,8*0,15*3,2)*2</t>
  </si>
  <si>
    <t>0,7*1,29*1,6</t>
  </si>
  <si>
    <t>0,32*0,7*1,6</t>
  </si>
  <si>
    <t>11</t>
  </si>
  <si>
    <t>311272031</t>
  </si>
  <si>
    <t>Zdivo z pórobetonových tvárnic hladkých přes P2 do P4 přes 450 do 600 kg/m3 na tenkovrstvou maltu tl 200 mm</t>
  </si>
  <si>
    <t>m2</t>
  </si>
  <si>
    <t>-1577376218</t>
  </si>
  <si>
    <t>Zdivo z pórobetonových tvárnic na tenké maltové lože, tl. zdiva 200 mm pevnost tvárnic přes P2 do P4, objemová hmotnost přes 450 do 600 kg/m3 hladkých</t>
  </si>
  <si>
    <t>(4,315+4,46+4,62+2,4)*3,2</t>
  </si>
  <si>
    <t>12</t>
  </si>
  <si>
    <t>311273131</t>
  </si>
  <si>
    <t>Zdivo tepelněizolační z pórobetových tvárnic do P2 do 400kg/m3 U přes 0,14 do 0,18, tl zdiva 500 mm</t>
  </si>
  <si>
    <t>-1724304029</t>
  </si>
  <si>
    <t>Zdivo tepelněizolační z pórobetonových tvárnic na tenkovrstvou maltu, pevnost tvárnic do P2, objemová hmotnost do 400kg/m3,součinitel prostupu tepla U přes 0,14 do 0,18, tl. zdiva 500 mm</t>
  </si>
  <si>
    <t>13</t>
  </si>
  <si>
    <t>317142422</t>
  </si>
  <si>
    <t>Překlad nenosný pórobetonový š 100 mm v do 250 mm na tenkovrstvou maltu dl do 1250 mm</t>
  </si>
  <si>
    <t>kus</t>
  </si>
  <si>
    <t>1912020938</t>
  </si>
  <si>
    <t>Překlady nenosné z pórobetonu osazené do tenkého maltového lože, výšky do 250 mm, šířky překladu 100 mm, délky překladu přes 1000 do 1250 mm</t>
  </si>
  <si>
    <t>P2</t>
  </si>
  <si>
    <t>P3</t>
  </si>
  <si>
    <t>P5</t>
  </si>
  <si>
    <t>14</t>
  </si>
  <si>
    <t>317142442</t>
  </si>
  <si>
    <t>Překlad nenosný pórobetonový š 150 mm v do 250 mm na tenkovrstvou maltu dl do 1250 mm</t>
  </si>
  <si>
    <t>716888457</t>
  </si>
  <si>
    <t>Překlady nenosné z pórobetonu osazené do tenkého maltového lože, výšky do 250 mm, šířky překladu 150 mm, délky překladu přes 1000 do 1250 mm</t>
  </si>
  <si>
    <t>P4</t>
  </si>
  <si>
    <t>317941123</t>
  </si>
  <si>
    <t>Osazování ocelových válcovaných nosníků na zdivu I, IE, U, UE nebo L do č 22</t>
  </si>
  <si>
    <t>219638962</t>
  </si>
  <si>
    <t>Osazování ocelových válcovaných nosníků na zdivu I nebo IE nebo U nebo UE nebo L č. 14 až 22 nebo výšky do 220 mm</t>
  </si>
  <si>
    <t>P1</t>
  </si>
  <si>
    <t>3* 1,76cm</t>
  </si>
  <si>
    <t>5*4,28*0,021</t>
  </si>
  <si>
    <t>p5</t>
  </si>
  <si>
    <t>2*3,1*0,021</t>
  </si>
  <si>
    <t>16</t>
  </si>
  <si>
    <t>130107200</t>
  </si>
  <si>
    <t>ocel profilová IPN 180 jakost 11 375</t>
  </si>
  <si>
    <t>1376021660</t>
  </si>
  <si>
    <t>17</t>
  </si>
  <si>
    <t>342272225</t>
  </si>
  <si>
    <t>Příčka z pórobetonových hladkých tvárnic na tenkovrstvou maltu tl 100 mm</t>
  </si>
  <si>
    <t>696319133</t>
  </si>
  <si>
    <t>Příčky z pórobetonových tvárnic hladkých na tenké maltové lože objemová hmotnost do 500 kg/m3, tloušťka příčky 100 mm</t>
  </si>
  <si>
    <t>(1,93+1,81+1,2+1,3+1,93+1,4+1+0,9+2)*3,2</t>
  </si>
  <si>
    <t>18</t>
  </si>
  <si>
    <t>342272245</t>
  </si>
  <si>
    <t>Příčka z pórobetonových hladkých tvárnic na tenkovrstvou maltu tl 150 mm</t>
  </si>
  <si>
    <t>1516612344</t>
  </si>
  <si>
    <t>Příčky z pórobetonových tvárnic hladkých na tenké maltové lože objemová hmotnost do 500 kg/m3, tloušťka příčky 150 mm</t>
  </si>
  <si>
    <t>(5,13+1,95+1,93+4,81+2,17+1,93+3,13+2,83+2,83+2,48+3,37)*3,2</t>
  </si>
  <si>
    <t>19</t>
  </si>
  <si>
    <t>348272153</t>
  </si>
  <si>
    <t>Plotová zeď tl 195 mm z betonových tvarovek jednostranně štípaných přírodních na MC vč spárování</t>
  </si>
  <si>
    <t>-1999878859</t>
  </si>
  <si>
    <t>Ploty z tvárnic betonových plotová zeď na maltu cementovou včetně spárování současně při zdění z tvarovek jednostranně štípaných, dutých přírodních, tloušťka zdiva 195 mm</t>
  </si>
  <si>
    <t>2*(1,81+4,3)*1</t>
  </si>
  <si>
    <t>2*2,5*0,8</t>
  </si>
  <si>
    <t>2*2,5*0,6</t>
  </si>
  <si>
    <t>20</t>
  </si>
  <si>
    <t>348272293</t>
  </si>
  <si>
    <t>Příplatek k plotové zdi tl 195 mm z betonových tvarovek za vylití ztužujícího sloupku betonem C16/20</t>
  </si>
  <si>
    <t>1552041978</t>
  </si>
  <si>
    <t>Ploty z tvárnic betonových plotová zeď Příplatek k cenám plotového zdiva za provedení ztužujícího sloupku šířky 400 mm, osové vzdálenosti do 3200 mm vylitím betonu C 16/20, včetně výztuže 2x BSt 500 Ø 10 mm, tloušťka zdiva 195 mm</t>
  </si>
  <si>
    <t>348272513</t>
  </si>
  <si>
    <t>Plotová stříška pro zeď tl 195 mm z tvarovek hladkých nebo štípaných přírodních</t>
  </si>
  <si>
    <t>m</t>
  </si>
  <si>
    <t>1602105418</t>
  </si>
  <si>
    <t>Ploty z tvárnic betonových plotová stříška lepená mrazuvzdorným lepidlem z tvarovek hladkých nebo štípaných, sedlového tvaru přírodních, tloušťka zdiva 195 mm</t>
  </si>
  <si>
    <t>2*(1,81+9,3)</t>
  </si>
  <si>
    <t>22</t>
  </si>
  <si>
    <t>348361216</t>
  </si>
  <si>
    <t>Výztuž zábradlí nebo zábradelních zídek z betonářské oceli 10 505</t>
  </si>
  <si>
    <t>-1880726090</t>
  </si>
  <si>
    <t>Výztuž zábradelních zídek a podezdívek z oceli 10 505 (R) nebo BSt 500</t>
  </si>
  <si>
    <t>Vodorovné konstrukce</t>
  </si>
  <si>
    <t>23</t>
  </si>
  <si>
    <t>430321313</t>
  </si>
  <si>
    <t>Schodišťová konstrukce a rampa ze ŽB tř. C 16/20</t>
  </si>
  <si>
    <t>-932674696</t>
  </si>
  <si>
    <t>Schodišťové konstrukce a rampy z betonu železového (bez výztuže) stupně, schodnice, ramena, podesty s nosníky tř. C 16/20</t>
  </si>
  <si>
    <t>4,5</t>
  </si>
  <si>
    <t>24</t>
  </si>
  <si>
    <t>430361821</t>
  </si>
  <si>
    <t>Výztuž schodišťové konstrukce a rampy betonářskou ocelí 10 505</t>
  </si>
  <si>
    <t>-1957072536</t>
  </si>
  <si>
    <t>Výztuž schodišťových konstrukcí a ramp stupňů, schodnic, ramen, podest s nosníky z betonářské oceli 10 505 (R) nebo BSt 500</t>
  </si>
  <si>
    <t>25</t>
  </si>
  <si>
    <t>430362021</t>
  </si>
  <si>
    <t>Výztuž schodišťové konstrukce a rampy svařovanými sítěmi Kari</t>
  </si>
  <si>
    <t>1547931935</t>
  </si>
  <si>
    <t>Výztuž schodišťových konstrukcí a ramp stupňů, schodnic, ramen, podest s nosníky ze svařovaných sítí z drátů typu KARI</t>
  </si>
  <si>
    <t>26</t>
  </si>
  <si>
    <t>431351121</t>
  </si>
  <si>
    <t>Zřízení bednění podest schodišť a ramp přímočarých v do 4 m</t>
  </si>
  <si>
    <t>-1904921368</t>
  </si>
  <si>
    <t>Bednění podest, podstupňových desek a ramp včetně podpěrné konstrukce výšky do 4 m půdorysně přímočarých zřízení</t>
  </si>
  <si>
    <t>27</t>
  </si>
  <si>
    <t>431351122</t>
  </si>
  <si>
    <t>Odstranění bednění podest schodišť a ramp přímočarých v do 4 m</t>
  </si>
  <si>
    <t>-2064016949</t>
  </si>
  <si>
    <t>Bednění podest, podstupňových desek a ramp včetně podpěrné konstrukce výšky do 4 m půdorysně přímočarých odstranění</t>
  </si>
  <si>
    <t>28</t>
  </si>
  <si>
    <t>433121121</t>
  </si>
  <si>
    <t>Osazení ŽB schodnic</t>
  </si>
  <si>
    <t>97189770</t>
  </si>
  <si>
    <t>Osazování schodišťových konstrukcí a ramp železobetonových schodnic</t>
  </si>
  <si>
    <t>29</t>
  </si>
  <si>
    <t>593737400</t>
  </si>
  <si>
    <t>schodnice venkovní ŽB 2550x150x1275mm, 12/482</t>
  </si>
  <si>
    <t>1736522868</t>
  </si>
  <si>
    <t>Komunikace pozemní</t>
  </si>
  <si>
    <t>30</t>
  </si>
  <si>
    <t>564851111</t>
  </si>
  <si>
    <t>Podklad ze štěrkodrtě ŠD tl 150 mm</t>
  </si>
  <si>
    <t>-809302998</t>
  </si>
  <si>
    <t>Podklad ze štěrkodrti ŠD s rozprostřením a zhutněním, po zhutnění tl. 150 mm</t>
  </si>
  <si>
    <t>31</t>
  </si>
  <si>
    <t>596211110</t>
  </si>
  <si>
    <t>Kladení zámkové dlažby komunikací pro pěší tl 60 mm skupiny A pl do 50 m2</t>
  </si>
  <si>
    <t>-778571114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</si>
  <si>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do 50 m2</t>
  </si>
  <si>
    <t>rampa + chodníček</t>
  </si>
  <si>
    <t>65,5+10</t>
  </si>
  <si>
    <t>propojení nového a původního chodníku</t>
  </si>
  <si>
    <t>32</t>
  </si>
  <si>
    <t>59245018</t>
  </si>
  <si>
    <t>dlažba skladebná betonová 200x100x60mm přírodní</t>
  </si>
  <si>
    <t>-2100588268</t>
  </si>
  <si>
    <t>Úpravy povrchů, podlahy a osazování výplní</t>
  </si>
  <si>
    <t>33</t>
  </si>
  <si>
    <t>612142001</t>
  </si>
  <si>
    <t>Potažení vnitřních stěn sklovláknitým pletivem vtlačeným do tenkovrstvé hmoty</t>
  </si>
  <si>
    <t>892254682</t>
  </si>
  <si>
    <t>Potažení vnitřních ploch pletivem v ploše nebo pruzích, na plném podkladu sklovláknitým vtlačením do tmelu stěn</t>
  </si>
  <si>
    <t>(1,93+1,81+1,2+1,3+1,93+1,4+1+0,9+2)*3,2*2</t>
  </si>
  <si>
    <t>(5,13+1,95+1,93+4,81+2,17+1,93+3,13+2,83+2,83+2,48+3,37)*3,2*2</t>
  </si>
  <si>
    <t>(4,315+4,46+4,62+2,4)*3,2*2</t>
  </si>
  <si>
    <t>34</t>
  </si>
  <si>
    <t>612311131</t>
  </si>
  <si>
    <t>Potažení vnitřních stěn vápenným štukem tloušťky do 3 mm</t>
  </si>
  <si>
    <t>847837586</t>
  </si>
  <si>
    <t>Potažení vnitřních ploch štukem tloušťky do 3 mm svislých konstrukcí stěn</t>
  </si>
  <si>
    <t>35</t>
  </si>
  <si>
    <t>612325421</t>
  </si>
  <si>
    <t>Oprava vnitřní vápenocementové štukové omítky stěn v rozsahu plochy do 10%</t>
  </si>
  <si>
    <t>-1912133877</t>
  </si>
  <si>
    <t>Oprava vápenocementové omítky vnitřních ploch štukové dvouvrstvé, tloušťky do 20 mm a tloušťky štuku do 3 mm stěn, v rozsahu opravované plochy do 10%</t>
  </si>
  <si>
    <t>(2,67+0,72+1,8+0,95+0,5+0,8+0,32+0,32+0,55+3,37+1,22+0,2+2,22+1,85+1,93+1,4+1+2,16+0,5)*3,2</t>
  </si>
  <si>
    <t>36</t>
  </si>
  <si>
    <t>613311141</t>
  </si>
  <si>
    <t>Vápenná omítka štuková dvouvrstvá vnitřních pilířů nebo sloupů nanášená ručně</t>
  </si>
  <si>
    <t>-1529629195</t>
  </si>
  <si>
    <t>Omítka vápenná vnitřních ploch nanášená ručně dvouvrstvá štuková, tloušťky jádrové omítky do 10 mm a tloušťky štuku do 3 mm svislých konstrukcí pilířů nebo sloupů</t>
  </si>
  <si>
    <t>0,5*2,6</t>
  </si>
  <si>
    <t>37</t>
  </si>
  <si>
    <t>631311124</t>
  </si>
  <si>
    <t>Mazanina tl do 120 mm z betonu prostého bez zvýšených nároků na prostředí tř. C 16/20</t>
  </si>
  <si>
    <t>816093518</t>
  </si>
  <si>
    <t>Mazanina z betonu prostého bez zvýšených nároků na prostředí tl. přes 80 do 120 mm tř. C 16/20</t>
  </si>
  <si>
    <t>149,68*0,1</t>
  </si>
  <si>
    <t>38</t>
  </si>
  <si>
    <t>631362021</t>
  </si>
  <si>
    <t>Výztuž mazanin svařovanými sítěmi Kari</t>
  </si>
  <si>
    <t>459927642</t>
  </si>
  <si>
    <t>Výztuž mazanin ze svařovaných sítí z drátů typu KARI</t>
  </si>
  <si>
    <t>39</t>
  </si>
  <si>
    <t>642942611</t>
  </si>
  <si>
    <t>Osazování zárubní nebo rámů dveřních kovových do 2,5 m2 na montážní pěnu</t>
  </si>
  <si>
    <t>-350037498</t>
  </si>
  <si>
    <t>Osazování zárubní nebo rámů kovových dveřních lisovaných nebo z úhelníků bez dveřních křídel na montážní pěnu, plochy otvoru do 2,5 m2</t>
  </si>
  <si>
    <t>o2</t>
  </si>
  <si>
    <t>o3</t>
  </si>
  <si>
    <t>o5</t>
  </si>
  <si>
    <t>O51</t>
  </si>
  <si>
    <t>40</t>
  </si>
  <si>
    <t>553313520</t>
  </si>
  <si>
    <t>zárubeň ocelová pro pórobeton 100 900 levá,pravá</t>
  </si>
  <si>
    <t>1399678851</t>
  </si>
  <si>
    <t>41</t>
  </si>
  <si>
    <t>553313480</t>
  </si>
  <si>
    <t>zárubeň ocelová pro pórobeton 100 700 levá,pravá</t>
  </si>
  <si>
    <t>-1867505871</t>
  </si>
  <si>
    <t>42</t>
  </si>
  <si>
    <t>553313820</t>
  </si>
  <si>
    <t>zárubeň ocelová pro pórobeton 150 700 levá,pravá</t>
  </si>
  <si>
    <t>-2125472461</t>
  </si>
  <si>
    <t>43</t>
  </si>
  <si>
    <t>553313840</t>
  </si>
  <si>
    <t>zárubeň ocelová pro pórobeton 150 800 levá,pravá</t>
  </si>
  <si>
    <t>1684525906</t>
  </si>
  <si>
    <t>44</t>
  </si>
  <si>
    <t>553313860</t>
  </si>
  <si>
    <t>zárubeň ocelová pro pórobeton 150 900 levá,pravá</t>
  </si>
  <si>
    <t>-519189211</t>
  </si>
  <si>
    <t>45</t>
  </si>
  <si>
    <t>642942721</t>
  </si>
  <si>
    <t>Osazování zárubní nebo rámů dveřních kovových do 4 m2 na montážní pěnu</t>
  </si>
  <si>
    <t>-1308541280</t>
  </si>
  <si>
    <t>Osazování zárubní nebo rámů kovových dveřních lisovaných nebo z úhelníků bez dveřních křídel na montážní pěnu, plochy otvoru přes 2,5 do 4,5 m2</t>
  </si>
  <si>
    <t>46</t>
  </si>
  <si>
    <t>553412460</t>
  </si>
  <si>
    <t>dveře Al vchodové jednokřídlové š 900mm</t>
  </si>
  <si>
    <t>2077510839</t>
  </si>
  <si>
    <t>47</t>
  </si>
  <si>
    <t>553413110</t>
  </si>
  <si>
    <t>dveře Al vchodové dvoukřídlové do š 1600mm</t>
  </si>
  <si>
    <t>-215202066</t>
  </si>
  <si>
    <t>Ostatní konstrukce a práce, bourání</t>
  </si>
  <si>
    <t>48</t>
  </si>
  <si>
    <t>916231113</t>
  </si>
  <si>
    <t>Osazení chodníkového obrubníku betonového ležatého s boční opěrou do lože z betonu prostého</t>
  </si>
  <si>
    <t>-1527493321</t>
  </si>
  <si>
    <t>Osazení chodníkového obrubníku betonového se zřízením lože, s vyplněním a zatřením spár cementovou maltou ležatého s boční opěrou z betonu prostého, do lože z betonu prostého</t>
  </si>
  <si>
    <t>49</t>
  </si>
  <si>
    <t>59217017</t>
  </si>
  <si>
    <t>obrubník betonový chodníkový 1000x100x250mm</t>
  </si>
  <si>
    <t>-2089862309</t>
  </si>
  <si>
    <t>50</t>
  </si>
  <si>
    <t>962032231</t>
  </si>
  <si>
    <t>Bourání zdiva z cihel pálených nebo vápenopískových na MV nebo MVC přes 1 m3</t>
  </si>
  <si>
    <t>1693133034</t>
  </si>
  <si>
    <t>Bourání zdiva nadzákladového z cihel nebo tvárnic z cihel pálených nebo vápenopískových, na maltu vápennou nebo vápenocementovou, objemu přes 1 m3</t>
  </si>
  <si>
    <t>0,7*1,46*2,5</t>
  </si>
  <si>
    <t>0,3*1,24*2</t>
  </si>
  <si>
    <t>0,7*1,46*3,2</t>
  </si>
  <si>
    <t>0,7*1,52*2,5</t>
  </si>
  <si>
    <t>51</t>
  </si>
  <si>
    <t>965042141</t>
  </si>
  <si>
    <t>Bourání podkladů pod dlažby nebo mazanin betonových nebo z litého asfaltu tl do 100 mm pl přes 4 m2</t>
  </si>
  <si>
    <t>-307286963</t>
  </si>
  <si>
    <t>Bourání mazanin betonových nebo z litého asfaltu tl. do 100 mm, plochy přes 4 m2</t>
  </si>
  <si>
    <t>demontáž betonového chodníčku pod rampou</t>
  </si>
  <si>
    <t>9,*1,8*0,15</t>
  </si>
  <si>
    <t>bourání podlahy v prostoru jídelny</t>
  </si>
  <si>
    <t>149,68*0,14</t>
  </si>
  <si>
    <t>bourání stávajícího chodníčku</t>
  </si>
  <si>
    <t>10*0,15</t>
  </si>
  <si>
    <t>52</t>
  </si>
  <si>
    <t>968072354</t>
  </si>
  <si>
    <t>Vybourání kovových rámů oken zdvojených včetně křídel pl do 1 m2</t>
  </si>
  <si>
    <t>-1384365072</t>
  </si>
  <si>
    <t>Vybourání kovových rámů oken s křídly, dveřních zárubní, vrat, stěn, ostění nebo obkladů okenních rámů s křídly zdvojených, plochy do 1 m2</t>
  </si>
  <si>
    <t>0,6*0,5*2</t>
  </si>
  <si>
    <t>53</t>
  </si>
  <si>
    <t>968072355</t>
  </si>
  <si>
    <t>Vybourání kovových rámů oken zdvojených včetně křídel pl do 2 m2</t>
  </si>
  <si>
    <t>-1925546316</t>
  </si>
  <si>
    <t>Vybourání kovových rámů oken s křídly, dveřních zárubní, vrat, stěn, ostění nebo obkladů okenních rámů s křídly zdvojených, plochy do 2 m2</t>
  </si>
  <si>
    <t>1,46*1,75</t>
  </si>
  <si>
    <t>1,24*1,75</t>
  </si>
  <si>
    <t>54</t>
  </si>
  <si>
    <t>968072455</t>
  </si>
  <si>
    <t>Vybourání kovových dveřních zárubní pl do 2 m2</t>
  </si>
  <si>
    <t>-1341465286</t>
  </si>
  <si>
    <t>Vybourání kovových rámů oken s křídly, dveřních zárubní, vrat, stěn, ostění nebo obkladů dveřních zárubní, plochy do 2 m2</t>
  </si>
  <si>
    <t>1,8+1,8+1,7+1,7+1,7+1,7+1,6+1,2+1,2+1,6+1,8+1,8+1,8+1,8</t>
  </si>
  <si>
    <t>997</t>
  </si>
  <si>
    <t>Přesun sutě</t>
  </si>
  <si>
    <t>55</t>
  </si>
  <si>
    <t>997013211</t>
  </si>
  <si>
    <t>Vnitrostaveništní doprava suti a vybouraných hmot pro budovy v do 6 m ručně</t>
  </si>
  <si>
    <t>1878214429</t>
  </si>
  <si>
    <t>Vnitrostaveništní doprava suti a vybouraných hmot vodorovně do 50 m svisle ručně (nošením po schodech) pro budovy a haly výšky do 6 m</t>
  </si>
  <si>
    <t>56</t>
  </si>
  <si>
    <t>997013501</t>
  </si>
  <si>
    <t>Odvoz suti a vybouraných hmot na skládku nebo meziskládku do 1 km se složením</t>
  </si>
  <si>
    <t>-1613886809</t>
  </si>
  <si>
    <t>Odvoz suti a vybouraných hmot na skládku nebo meziskládku se složením, na vzdálenost do 1 km</t>
  </si>
  <si>
    <t>57</t>
  </si>
  <si>
    <t>997013509</t>
  </si>
  <si>
    <t>Příplatek k odvozu suti a vybouraných hmot na skládku ZKD 1 km přes 1 km</t>
  </si>
  <si>
    <t>-656574127</t>
  </si>
  <si>
    <t>Odvoz suti a vybouraných hmot na skládku nebo meziskládku se složením, na vzdálenost Příplatek k ceně za každý další i započatý 1 km přes 1 km</t>
  </si>
  <si>
    <t>73,464*20 'Přepočtené koeficientem množství</t>
  </si>
  <si>
    <t>58</t>
  </si>
  <si>
    <t>997013831</t>
  </si>
  <si>
    <t>Poplatek za uložení na skládce (skládkovné) stavebního odpadu směsného kód odpadu 170 904</t>
  </si>
  <si>
    <t>1252464522</t>
  </si>
  <si>
    <t>Poplatek za uložení stavebního odpadu na skládce (skládkovné) směsného stavebního a demoličního zatříděného do Katalogu odpadů pod kódem 170 904</t>
  </si>
  <si>
    <t>998</t>
  </si>
  <si>
    <t>Přesun hmot</t>
  </si>
  <si>
    <t>59</t>
  </si>
  <si>
    <t>998011001</t>
  </si>
  <si>
    <t>Přesun hmot pro budovy zděné v do 6 m</t>
  </si>
  <si>
    <t>-855010738</t>
  </si>
  <si>
    <t>Přesun hmot pro budovy občanské výstavby, bydlení, výrobu a služby s nosnou svislou konstrukcí zděnou z cihel, tvárnic nebo kamene vodorovná dopravní vzdálenost do 100 m pro budovy výšky do 6 m</t>
  </si>
  <si>
    <t>PSV</t>
  </si>
  <si>
    <t>Práce a dodávky PSV</t>
  </si>
  <si>
    <t>711</t>
  </si>
  <si>
    <t>Izolace proti vodě, vlhkosti a plynům</t>
  </si>
  <si>
    <t>60</t>
  </si>
  <si>
    <t>711111051</t>
  </si>
  <si>
    <t>Provedení izolace proti zemní vlhkosti vodorovné za studena 2x nátěr tekutou elastickou hydroizolací</t>
  </si>
  <si>
    <t>1760484479</t>
  </si>
  <si>
    <t>Provedení izolace proti zemní vlhkosti natěradly a tmely za studena na ploše vodorovné V dvojnásobným nátěrem tekutou elastickou hydroizolací</t>
  </si>
  <si>
    <t>149,68*2</t>
  </si>
  <si>
    <t>61</t>
  </si>
  <si>
    <t>245510400</t>
  </si>
  <si>
    <t>stěrka hydroizolační dvousložková cemento-polymerová pod dlažbu</t>
  </si>
  <si>
    <t>kg</t>
  </si>
  <si>
    <t>-1758921821</t>
  </si>
  <si>
    <t>299,36*1,5 'Přepočtené koeficientem množství</t>
  </si>
  <si>
    <t>62</t>
  </si>
  <si>
    <t>711113117</t>
  </si>
  <si>
    <t>Izolace proti vlhkosti vodorovná za studena těsnicí stěrkou jednosložkovou na bázi cementu</t>
  </si>
  <si>
    <t>-104552632</t>
  </si>
  <si>
    <t>Izolace proti zemní vlhkosti natěradly a tmely za studena na ploše vodorovné V těsnicí stěrkou jednosložkovu na bázi cementu</t>
  </si>
  <si>
    <t>2,7+1,93+4,05+3,1+1,02+1,28+3,43+1,28+1,48</t>
  </si>
  <si>
    <t>63</t>
  </si>
  <si>
    <t>711113127</t>
  </si>
  <si>
    <t>Izolace proti vlhkosti svislá za studena těsnicí stěrkou jednosložkovou na bázi cementu</t>
  </si>
  <si>
    <t>-1398441207</t>
  </si>
  <si>
    <t>Izolace proti zemní vlhkosti natěradly a tmely za studena na ploše svislé S těsnicí stěrkou jednosložkovu na bázi cementu</t>
  </si>
  <si>
    <t>8,2</t>
  </si>
  <si>
    <t>64</t>
  </si>
  <si>
    <t>711161112</t>
  </si>
  <si>
    <t>Izolace proti zemní vlhkosti nopovou fólií vodorovná, nopek v 8,0 mm, tl do 0,6 mm</t>
  </si>
  <si>
    <t>380017510</t>
  </si>
  <si>
    <t>Izolace proti zemní vlhkosti a beztlakové vodě nopovými fóliemi na ploše vodorovné V vrstva ochranná, odvětrávací a drenážní výška nopku 8,0 mm, tl. fólie do 0,6 mm</t>
  </si>
  <si>
    <t>65</t>
  </si>
  <si>
    <t>711161253</t>
  </si>
  <si>
    <t>Izolace proti zemní vlhkosti nopovou fólií čtyřvrstvý systém svislá, nopek v 9,0 mm</t>
  </si>
  <si>
    <t>1014541213</t>
  </si>
  <si>
    <t>Izolace proti zemní vlhkosti a beztlakové vodě nopovými fóliemi na ploše svislé S vrstva drenážní a ochranná asfaltových stěrkových hydroizolací čtyřvrstvá výška nopku 9,0 mm</t>
  </si>
  <si>
    <t>izolace u rampy</t>
  </si>
  <si>
    <t>9,3*1</t>
  </si>
  <si>
    <t>66</t>
  </si>
  <si>
    <t>998711102</t>
  </si>
  <si>
    <t>Přesun hmot tonážní pro izolace proti vodě, vlhkosti a plynům v objektech výšky do 12 m</t>
  </si>
  <si>
    <t>23137097</t>
  </si>
  <si>
    <t>Přesun hmot pro izolace proti vodě, vlhkosti a plynům stanovený z hmotnosti přesunovaného materiálu vodorovná dopravní vzdálenost do 50 m v objektech výšky přes 6 do 12 m</t>
  </si>
  <si>
    <t>713</t>
  </si>
  <si>
    <t>Izolace tepelné</t>
  </si>
  <si>
    <t>67</t>
  </si>
  <si>
    <t>713131141</t>
  </si>
  <si>
    <t>Montáž izolace tepelné stěn a základů lepením celoplošně rohoží, pásů, dílců, desek</t>
  </si>
  <si>
    <t>-165584371</t>
  </si>
  <si>
    <t>Montáž tepelné izolace stěn rohožemi, pásy, deskami, dílci, bloky (izolační materiál ve specifikaci) lepením celoplošně</t>
  </si>
  <si>
    <t>izolace pod rampou</t>
  </si>
  <si>
    <t>68</t>
  </si>
  <si>
    <t>283763720</t>
  </si>
  <si>
    <t>deska z polystyrénu XPS, hrana rovná, polo či pero drážka a hladký povrch tl 100mm</t>
  </si>
  <si>
    <t>1493930817</t>
  </si>
  <si>
    <t>9,3*1,02 'Přepočtené koeficientem množství</t>
  </si>
  <si>
    <t>69</t>
  </si>
  <si>
    <t>998713102</t>
  </si>
  <si>
    <t>Přesun hmot tonážní pro izolace tepelné v objektech v do 12 m</t>
  </si>
  <si>
    <t>1934810129</t>
  </si>
  <si>
    <t>Přesun hmot pro izolace tepelné stanovený z hmotnosti přesunovaného materiálu vodorovná dopravní vzdálenost do 50 m v objektech výšky přes 6 m do 12 m</t>
  </si>
  <si>
    <t>763</t>
  </si>
  <si>
    <t>Konstrukce suché výstavby</t>
  </si>
  <si>
    <t>70</t>
  </si>
  <si>
    <t>763131451</t>
  </si>
  <si>
    <t>SDK podhled deska 1xH2 12,5 bez TI dvouvrstvá spodní kce profil CD+UD</t>
  </si>
  <si>
    <t>575119879</t>
  </si>
  <si>
    <t>Podhled ze sádrokartonových desek dvouvrstvá zavěšená spodní konstrukce z ocelových profilů CD, UD jednoduše opláštěná deskou impregnovanou H2, tl. 12,5 mm, bez TI</t>
  </si>
  <si>
    <t>71</t>
  </si>
  <si>
    <t>763135102</t>
  </si>
  <si>
    <t>Montáž SDK kazetového podhledu z kazet 600x600 mm na zavěšenou polozapuštěnou nosnou konstrukci</t>
  </si>
  <si>
    <t>-1151705352</t>
  </si>
  <si>
    <t>Montáž sádrokartonového podhledu kazetového demontovatelného, velikosti kazet 600x600 mm včetně zavěšené nosné konstrukce polozapuštěné</t>
  </si>
  <si>
    <t>3,7+13,85+22,14+18,87+13,9+2,18+10,7+11,09+9,87+7,48+9,2+5,62</t>
  </si>
  <si>
    <t>72</t>
  </si>
  <si>
    <t>590305710</t>
  </si>
  <si>
    <t>podhled kazetový bez děrování polozapuštená hrana tl 10mm 600x600mm</t>
  </si>
  <si>
    <t>-1319426624</t>
  </si>
  <si>
    <t>128,6*1,05 'Přepočtené koeficientem množství</t>
  </si>
  <si>
    <t>73</t>
  </si>
  <si>
    <t>998763302</t>
  </si>
  <si>
    <t>Přesun hmot tonážní pro sádrokartonové konstrukce v objektech v do 12 m</t>
  </si>
  <si>
    <t>1903709571</t>
  </si>
  <si>
    <t>Přesun hmot pro konstrukce montované z desek sádrokartonových, sádrovláknitých, cementovláknitých nebo cementových stanovený z hmotnosti přesunovaného materiálu vodorovná dopravní vzdálenost do 50 m v objektech výšky přes 6 do 12 m</t>
  </si>
  <si>
    <t>766</t>
  </si>
  <si>
    <t>Konstrukce truhlářské</t>
  </si>
  <si>
    <t>74</t>
  </si>
  <si>
    <t>001R</t>
  </si>
  <si>
    <t xml:space="preserve">Doplnění okna o1 bezpečnostní folií včetně parapetů, žaluzií dle specifikace PD </t>
  </si>
  <si>
    <t>sou</t>
  </si>
  <si>
    <t>1894695762</t>
  </si>
  <si>
    <t>75</t>
  </si>
  <si>
    <t>002R</t>
  </si>
  <si>
    <t>Doplnění matové folie včetně parapetu žaluzií dle specifikace PDo1a</t>
  </si>
  <si>
    <t>808041759</t>
  </si>
  <si>
    <t>76</t>
  </si>
  <si>
    <t>003R</t>
  </si>
  <si>
    <t>Doplnění matové folie včetně parapetu žaluzií dle specifikace PDo9</t>
  </si>
  <si>
    <t>-1191541220</t>
  </si>
  <si>
    <t>77</t>
  </si>
  <si>
    <t>766622126</t>
  </si>
  <si>
    <t>Montáž plastových oken plochy přes 1 m2 otevíravých výšky do 2,5 m s rámem do dřevěné kce</t>
  </si>
  <si>
    <t>-662571139</t>
  </si>
  <si>
    <t>Montáž oken plastových včetně montáže rámu plochy přes 1 m2 otevíravých do dřevěné konstrukce, výšky přes 1,5 do 2,5 m</t>
  </si>
  <si>
    <t>O4</t>
  </si>
  <si>
    <t>2*(0,6*0,4)</t>
  </si>
  <si>
    <t>O6</t>
  </si>
  <si>
    <t>5*(1,46*1,75)</t>
  </si>
  <si>
    <t>o10</t>
  </si>
  <si>
    <t>2*(2,83*0,95)</t>
  </si>
  <si>
    <t>o11</t>
  </si>
  <si>
    <t>0,9*1,5</t>
  </si>
  <si>
    <t>78</t>
  </si>
  <si>
    <t>61130522.1 R</t>
  </si>
  <si>
    <t>okno jednokřídlové otvíravé a sklápěcí 60*40 specifikace dle PD o4</t>
  </si>
  <si>
    <t>1244119591</t>
  </si>
  <si>
    <t>79</t>
  </si>
  <si>
    <t>611305920.1 R</t>
  </si>
  <si>
    <t>okno dvoukřídlové otvíravé a sklápěcí 146*175 specifikace dle PD o6</t>
  </si>
  <si>
    <t>-1033868662</t>
  </si>
  <si>
    <t>80</t>
  </si>
  <si>
    <t>55341003.1</t>
  </si>
  <si>
    <t>okno Al s fixním zasklením trojsklo přes plochu 1m2 do v1,5m</t>
  </si>
  <si>
    <t>ks</t>
  </si>
  <si>
    <t>-1859419045</t>
  </si>
  <si>
    <t>okno Al s fixním zasklením trojsklo přes plochu 1m2 do v1,5m dle specifikace O10</t>
  </si>
  <si>
    <t>81</t>
  </si>
  <si>
    <t>55341004</t>
  </si>
  <si>
    <t>okno Al s fixním zasklením dvojsklo přes plochu 1m2 v1,5-2,5m</t>
  </si>
  <si>
    <t>609687557</t>
  </si>
  <si>
    <t>okno Al s fixním zasklením dvojsklo přes plochu 1m2 v1,5-2,5m dle specifikace O11</t>
  </si>
  <si>
    <t>82</t>
  </si>
  <si>
    <t>766660001</t>
  </si>
  <si>
    <t>Montáž dveřních křídel otvíravých jednokřídlových š do 0,8 m do ocelové zárubně</t>
  </si>
  <si>
    <t>-200931004</t>
  </si>
  <si>
    <t>Montáž dveřních křídel dřevěných nebo plastových otevíravých do ocelové zárubně povrchově upravených jednokřídlových, šířky do 800 mm</t>
  </si>
  <si>
    <t>83</t>
  </si>
  <si>
    <t>611617170</t>
  </si>
  <si>
    <t>dveře vnitřní hladké dýhované plné 1křídlé 700x1970mm dub</t>
  </si>
  <si>
    <t>386232590</t>
  </si>
  <si>
    <t>84</t>
  </si>
  <si>
    <t>611617210</t>
  </si>
  <si>
    <t>dveře vnitřní hladké dýhované plné 1křídlé 800x1970mm dub</t>
  </si>
  <si>
    <t>-1933001801</t>
  </si>
  <si>
    <t>85</t>
  </si>
  <si>
    <t>766660002</t>
  </si>
  <si>
    <t>Montáž dveřních křídel otvíravých jednokřídlových š přes 0,8 m do ocelové zárubně</t>
  </si>
  <si>
    <t>1418714154</t>
  </si>
  <si>
    <t>Montáž dveřních křídel dřevěných nebo plastových otevíravých do ocelové zárubně povrchově upravených jednokřídlových, šířky přes 800 mm</t>
  </si>
  <si>
    <t>O2</t>
  </si>
  <si>
    <t>86</t>
  </si>
  <si>
    <t>611617510</t>
  </si>
  <si>
    <t>dveře vnitřní hladké dýhované 2/3sklo 1křídlé 600x1970mm mahagon</t>
  </si>
  <si>
    <t>1855568155</t>
  </si>
  <si>
    <t>87</t>
  </si>
  <si>
    <t>611617400</t>
  </si>
  <si>
    <t>dveře vnitřní hladké dýhované plné 2křídlé 1650x1970mm dub</t>
  </si>
  <si>
    <t>1928445410</t>
  </si>
  <si>
    <t>88</t>
  </si>
  <si>
    <t>611617520</t>
  </si>
  <si>
    <t>dveře vnitřní hladké dýhované 2/3sklo 1křídlé 600x1970mm dub</t>
  </si>
  <si>
    <t>-1259062832</t>
  </si>
  <si>
    <t>89</t>
  </si>
  <si>
    <t>998766102</t>
  </si>
  <si>
    <t>Přesun hmot tonážní pro konstrukce truhlářské v objektech v do 12 m</t>
  </si>
  <si>
    <t>684142565</t>
  </si>
  <si>
    <t>Přesun hmot pro konstrukce truhlářské stanovený z hmotnosti přesunovaného materiálu vodorovná dopravní vzdálenost do 50 m v objektech výšky přes 6 do 12 m</t>
  </si>
  <si>
    <t>767</t>
  </si>
  <si>
    <t>Konstrukce zámečnické</t>
  </si>
  <si>
    <t>90</t>
  </si>
  <si>
    <t>767161114</t>
  </si>
  <si>
    <t>Montáž zábradlí rovného z trubek do zdi hmotnosti do 30 kg</t>
  </si>
  <si>
    <t>-1439083632</t>
  </si>
  <si>
    <t>Montáž zábradlí rovného z trubek nebo tenkostěnných profilů do zdiva, hmotnosti 1 m zábradlí přes 20 do 30 kg</t>
  </si>
  <si>
    <t>1,81+9,3</t>
  </si>
  <si>
    <t>91</t>
  </si>
  <si>
    <t>61130522.1R</t>
  </si>
  <si>
    <t>Výroba a dodávka zábradlí povrch zinkovaný</t>
  </si>
  <si>
    <t>bm</t>
  </si>
  <si>
    <t>-1833949412</t>
  </si>
  <si>
    <t>11,11</t>
  </si>
  <si>
    <t>92</t>
  </si>
  <si>
    <t>998767102</t>
  </si>
  <si>
    <t>Přesun hmot tonážní pro zámečnické konstrukce v objektech v do 12 m</t>
  </si>
  <si>
    <t>-1911742520</t>
  </si>
  <si>
    <t>Přesun hmot pro zámečnické konstrukce stanovený z hmotnosti přesunovaného materiálu vodorovná dopravní vzdálenost do 50 m v objektech výšky přes 6 do 12 m</t>
  </si>
  <si>
    <t>771</t>
  </si>
  <si>
    <t>Podlahy z dlaždic</t>
  </si>
  <si>
    <t>93</t>
  </si>
  <si>
    <t>771151012</t>
  </si>
  <si>
    <t>Samonivelační stěrka podlah pevnosti 20 MPa tl 5 mm</t>
  </si>
  <si>
    <t>2110543744</t>
  </si>
  <si>
    <t>Příprava podkladu před provedením dlažby samonivelační stěrka min.pevnosti 20 MPa, tloušťky přes 3 do 5 mm</t>
  </si>
  <si>
    <t>94</t>
  </si>
  <si>
    <t>771574131</t>
  </si>
  <si>
    <t>Montáž podlah keramických velkoformátových z dekorů lepených flexibilním lepidlem do 0,5 ks/ m2</t>
  </si>
  <si>
    <t>163382502</t>
  </si>
  <si>
    <t>Montáž podlah z dlaždic keramických lepených flexibilním lepidlem velkoformátových reliéfních nebo z dekorů do 0,5 ks/m2</t>
  </si>
  <si>
    <t>mrazuvzdorná</t>
  </si>
  <si>
    <t>3,7</t>
  </si>
  <si>
    <t>ostatní dlažby</t>
  </si>
  <si>
    <t>95</t>
  </si>
  <si>
    <t>597611110.1 R</t>
  </si>
  <si>
    <t>dlaždice keramické RAKO - dle výběru</t>
  </si>
  <si>
    <t>-1604928634</t>
  </si>
  <si>
    <t>dlaždice keramické - koupelny (bílé i barevné) 33,3 x 33,3 x 0,8 cm II. j.</t>
  </si>
  <si>
    <t>23,97*1,1 'Přepočtené koeficientem množství</t>
  </si>
  <si>
    <t>96</t>
  </si>
  <si>
    <t>771579191</t>
  </si>
  <si>
    <t>Příplatek k montáž podlah keramických za plochu do 5 m2</t>
  </si>
  <si>
    <t>-345458819</t>
  </si>
  <si>
    <t>Montáž podlah z dlaždic keramických lepených flexibilním lepidlem Příplatek k cenám za plochu do 5 m2 jednotlivě</t>
  </si>
  <si>
    <t>97</t>
  </si>
  <si>
    <t>771579192</t>
  </si>
  <si>
    <t>Příplatek k montáž podlah keramických za omezený prostor</t>
  </si>
  <si>
    <t>-73960594</t>
  </si>
  <si>
    <t>Montáž podlah z dlaždic keramických lepených flexibilním lepidlem Příplatek k cenám za podlahy v omezeném prostoru</t>
  </si>
  <si>
    <t>98</t>
  </si>
  <si>
    <t>771579197</t>
  </si>
  <si>
    <t>Příplatek k montáž podlah keramických za lepení dvousložkovým lepidlem</t>
  </si>
  <si>
    <t>-2006914430</t>
  </si>
  <si>
    <t>Montáž podlah z dlaždic keramických lepených flexibilním lepidlem Příplatek k cenám za dvousložkové lepidlo</t>
  </si>
  <si>
    <t>99</t>
  </si>
  <si>
    <t>771591111</t>
  </si>
  <si>
    <t>Nátěr penetrační na podlahu</t>
  </si>
  <si>
    <t>-1884259423</t>
  </si>
  <si>
    <t>Příprava podkladu před provedením dlažby nátěr penetrační na podlahu</t>
  </si>
  <si>
    <t>100</t>
  </si>
  <si>
    <t>771591115</t>
  </si>
  <si>
    <t>Podlahy spárování silikonem</t>
  </si>
  <si>
    <t>1110291863</t>
  </si>
  <si>
    <t>Podlahy - dokončovací práce spárování silikonem</t>
  </si>
  <si>
    <t>101</t>
  </si>
  <si>
    <t>998771102</t>
  </si>
  <si>
    <t>Přesun hmot tonážní pro podlahy z dlaždic v objektech v do 12 m</t>
  </si>
  <si>
    <t>622495169</t>
  </si>
  <si>
    <t>Přesun hmot pro podlahy z dlaždic stanovený z hmotnosti přesunovaného materiálu vodorovná dopravní vzdálenost do 50 m v objektech výšky přes 6 do 12 m</t>
  </si>
  <si>
    <t>776</t>
  </si>
  <si>
    <t>Podlahy povlakové</t>
  </si>
  <si>
    <t>102</t>
  </si>
  <si>
    <t>776111112</t>
  </si>
  <si>
    <t>Broušení betonového podkladu povlakových podlah</t>
  </si>
  <si>
    <t>-1150426905</t>
  </si>
  <si>
    <t>Příprava podkladu broušení podlah nového podkladu betonového</t>
  </si>
  <si>
    <t>13,85+22,14+18,87+13,9+2,18+10,7+11,09+9,87+7,48+9,2+5,62</t>
  </si>
  <si>
    <t>103</t>
  </si>
  <si>
    <t>776111311</t>
  </si>
  <si>
    <t>Vysátí podkladu povlakových podlah</t>
  </si>
  <si>
    <t>2001129683</t>
  </si>
  <si>
    <t>Příprava podkladu vysátí podlah</t>
  </si>
  <si>
    <t>104</t>
  </si>
  <si>
    <t>776121111</t>
  </si>
  <si>
    <t>Vodou ředitelná penetrace savého podkladu povlakových podlah ředěná v poměru 1:3</t>
  </si>
  <si>
    <t>-294638129</t>
  </si>
  <si>
    <t>Příprava podkladu penetrace vodou ředitelná na savý podklad (válečkováním) ředěná v poměru 1:3 podlah</t>
  </si>
  <si>
    <t>105</t>
  </si>
  <si>
    <t>776141112</t>
  </si>
  <si>
    <t>Vyrovnání podkladu povlakových podlah stěrkou pevnosti 20 MPa tl 5 mm</t>
  </si>
  <si>
    <t>-981023490</t>
  </si>
  <si>
    <t>Příprava podkladu vyrovnání samonivelační stěrkou podlah min.pevnosti 20 MPa, tloušťky přes 3 do 5 mm</t>
  </si>
  <si>
    <t>106</t>
  </si>
  <si>
    <t>776221111</t>
  </si>
  <si>
    <t>Lepení pásů z PVC standardním lepidlem</t>
  </si>
  <si>
    <t>-1079943798</t>
  </si>
  <si>
    <t>Montáž podlahovin z PVC lepením standardním lepidlem z pásů standardních</t>
  </si>
  <si>
    <t>107</t>
  </si>
  <si>
    <t>284110000</t>
  </si>
  <si>
    <t>PVC heterogenní zátěžová antibakteriální, nášlapná vrstva 0,90mm, třída zátěže 34/43, otlak do 0,03mm, R10, hořlavost Bfl S1</t>
  </si>
  <si>
    <t>-1428372305</t>
  </si>
  <si>
    <t>124,9*1,1 'Přepočtené koeficientem množství</t>
  </si>
  <si>
    <t>108</t>
  </si>
  <si>
    <t>776411111</t>
  </si>
  <si>
    <t>Montáž obvodových soklíků výšky do 80 mm</t>
  </si>
  <si>
    <t>1271967785</t>
  </si>
  <si>
    <t>Montáž soklíků lepením obvodových, výšky do 80 mm</t>
  </si>
  <si>
    <t>109</t>
  </si>
  <si>
    <t>283421400.1 R</t>
  </si>
  <si>
    <t>lišty pro obklady délka 2,5 m barva šedá profil číslo 8</t>
  </si>
  <si>
    <t>536815976</t>
  </si>
  <si>
    <t>99,96</t>
  </si>
  <si>
    <t>99,96*1,02 'Přepočtené koeficientem množství</t>
  </si>
  <si>
    <t>110</t>
  </si>
  <si>
    <t>998776102</t>
  </si>
  <si>
    <t>Přesun hmot tonážní pro podlahy povlakové v objektech v do 12 m</t>
  </si>
  <si>
    <t>1993173099</t>
  </si>
  <si>
    <t>Přesun hmot pro podlahy povlakové stanovený z hmotnosti přesunovaného materiálu vodorovná dopravní vzdálenost do 50 m v objektech výšky přes 6 do 12 m</t>
  </si>
  <si>
    <t>781</t>
  </si>
  <si>
    <t>Dokončovací práce - obklady</t>
  </si>
  <si>
    <t>111</t>
  </si>
  <si>
    <t>781474115</t>
  </si>
  <si>
    <t>Montáž obkladů vnitřních keramických hladkých do 25 ks/m2 lepených flexibilním lepidlem</t>
  </si>
  <si>
    <t>727165415</t>
  </si>
  <si>
    <t>Montáž obkladů vnitřních stěn z dlaždic keramických lepených flexibilním lepidlem maloformátových hladkých přes 22 do 25 ks/m2</t>
  </si>
  <si>
    <t>2*(1,93+1,4+1,93+1,93+1+1,93+2,16+1,93+1,93+2,16+1,5+1,6+0,7+1,5+1,8+1+1,8+1,8+1,3+1,8+1,94+1,94+2,2+2,2+1,94+1,94+2,2+2,2+1,8+1,8+1,8+1,8+4)</t>
  </si>
  <si>
    <t>112</t>
  </si>
  <si>
    <t>597610000.1 R</t>
  </si>
  <si>
    <t>obkládačky keramické RAKO -dle výběru</t>
  </si>
  <si>
    <t>-984615782</t>
  </si>
  <si>
    <t>obkládačky keramické koupelnové (bílé i barevné) 25 x 33 x 0,7 cm I. j.</t>
  </si>
  <si>
    <t>121,72*1,1 'Přepočtené koeficientem množství</t>
  </si>
  <si>
    <t>113</t>
  </si>
  <si>
    <t>781479191</t>
  </si>
  <si>
    <t>Příplatek k montáži obkladů vnitřních keramických hladkých za plochu do 10 m2</t>
  </si>
  <si>
    <t>1427792974</t>
  </si>
  <si>
    <t>Montáž obkladů vnitřních stěn z dlaždic keramických Příplatek k cenám za plochu do 10 m2 jednotlivě</t>
  </si>
  <si>
    <t>114</t>
  </si>
  <si>
    <t>781479195</t>
  </si>
  <si>
    <t>Příplatek k montáži obkladů vnitřních keramických hladkých za spárování bílým cementem</t>
  </si>
  <si>
    <t>-949535630</t>
  </si>
  <si>
    <t>Montáž obkladů vnitřních stěn z dlaždic keramických Příplatek k cenám za spárování cement bílý</t>
  </si>
  <si>
    <t>115</t>
  </si>
  <si>
    <t>781479197</t>
  </si>
  <si>
    <t>Příplatek k montáži obkladů vnitřních keramických hladkých za lepením lepidlem dvousložkovým</t>
  </si>
  <si>
    <t>1340140349</t>
  </si>
  <si>
    <t>Montáž obkladů vnitřních stěn z dlaždic keramických Příplatek k cenám za dvousložkové lepidlo</t>
  </si>
  <si>
    <t>116</t>
  </si>
  <si>
    <t>998781102</t>
  </si>
  <si>
    <t>Přesun hmot tonážní pro obklady keramické v objektech v do 12 m</t>
  </si>
  <si>
    <t>-856720785</t>
  </si>
  <si>
    <t>Přesun hmot pro obklady keramické stanovený z hmotnosti přesunovaného materiálu vodorovná dopravní vzdálenost do 50 m v objektech výšky přes 6 do 12 m</t>
  </si>
  <si>
    <t>783</t>
  </si>
  <si>
    <t>Dokončovací práce - nátěry</t>
  </si>
  <si>
    <t>117</t>
  </si>
  <si>
    <t>783314101</t>
  </si>
  <si>
    <t>Základní jednonásobný syntetický nátěr zámečnických konstrukcí</t>
  </si>
  <si>
    <t>-72121435</t>
  </si>
  <si>
    <t>Základní nátěr zámečnických konstrukcí jednonásobný syntetický</t>
  </si>
  <si>
    <t>nátěr zárubní</t>
  </si>
  <si>
    <t>118</t>
  </si>
  <si>
    <t>783314201</t>
  </si>
  <si>
    <t>Základní antikorozní jednonásobný syntetický standardní nátěr zámečnických konstrukcí</t>
  </si>
  <si>
    <t>926762344</t>
  </si>
  <si>
    <t>Základní antikorozní nátěr zámečnických konstrukcí jednonásobný syntetický standardní</t>
  </si>
  <si>
    <t>119</t>
  </si>
  <si>
    <t>783317101</t>
  </si>
  <si>
    <t>Krycí jednonásobný syntetický standardní nátěr zámečnických konstrukcí</t>
  </si>
  <si>
    <t>1103678227</t>
  </si>
  <si>
    <t>Krycí nátěr (email) zámečnických konstrukcí jednonásobný syntetický standardní</t>
  </si>
  <si>
    <t>784</t>
  </si>
  <si>
    <t>Dokončovací práce - malby a tapety</t>
  </si>
  <si>
    <t>120</t>
  </si>
  <si>
    <t>784111001</t>
  </si>
  <si>
    <t>Oprášení (ometení ) podkladu v místnostech výšky do 3,80 m</t>
  </si>
  <si>
    <t>1722421473</t>
  </si>
  <si>
    <t>Oprášení (ometení) podkladu v místnostech výšky do 3,80 m</t>
  </si>
  <si>
    <t>121</t>
  </si>
  <si>
    <t>784211101</t>
  </si>
  <si>
    <t>Dvojnásobné bílé malby ze směsí za mokra výborně otěruvzdorných v místnostech výšky do 3,80 m</t>
  </si>
  <si>
    <t>-235241960</t>
  </si>
  <si>
    <t>Malby z malířských směsí otěruvzdorných za mokra dvojnásobné, bílé za mokra otěruvzdorné výborně v místnostech výšky do 3,80 m</t>
  </si>
  <si>
    <t>02 - ZTI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</si>
  <si>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</si>
  <si>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</si>
  <si>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</si>
  <si>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>132201201</t>
  </si>
  <si>
    <t>Hloubení rýh š do 2000 mm v hornině tř. 3 objemu do 100 m3</t>
  </si>
  <si>
    <t>-1651103091</t>
  </si>
  <si>
    <t>Hloubení zapažených i nezapažených rýh šířky přes 600 do 2 000 mm s urovnáním dna do předepsaného profilu a spádu v hornině tř. 3 do 100 m3</t>
  </si>
  <si>
    <t>výkop pro kanalizaci</t>
  </si>
  <si>
    <t>0,6*1,5*(5,8+13,1+3,6)</t>
  </si>
  <si>
    <t>132201209</t>
  </si>
  <si>
    <t>Příplatek za lepivost k hloubení rýh š do 2000 mm v hornině tř. 3</t>
  </si>
  <si>
    <t>-1178156029</t>
  </si>
  <si>
    <t>Hloubení zapažených i nezapažených rýh šířky přes 600 do 2 000 mm s urovnáním dna do předepsaného profilu a spádu v hornině tř. 3 Příplatek k cenám za lepivost horniny tř. 3</t>
  </si>
  <si>
    <t>139711101</t>
  </si>
  <si>
    <t>Vykopávky v uzavřených prostorách v hornině tř. 1 až 4</t>
  </si>
  <si>
    <t>1866393644</t>
  </si>
  <si>
    <t>Vykopávka v uzavřených prostorách s naložením výkopku na dopravní prostředek v hornině tř. 1 až 4</t>
  </si>
  <si>
    <t>0,6*1,2*(5,3+4,2+2,8)</t>
  </si>
  <si>
    <t>162201101</t>
  </si>
  <si>
    <t>Vodorovné přemístění do 20 m výkopku/sypaniny z horniny tř. 1 až 4</t>
  </si>
  <si>
    <t>1428378131</t>
  </si>
  <si>
    <t>Vodorovné přemístění výkopku nebo sypaniny po suchu na obvyklém dopravním prostředku, bez naložení výkopku, avšak se složením bez rozhrnutí z horniny tř. 1 až 4 na vzdálenost do 20 m</t>
  </si>
  <si>
    <t>171201201</t>
  </si>
  <si>
    <t>Uložení sypaniny na skládky</t>
  </si>
  <si>
    <t>971635043</t>
  </si>
  <si>
    <t xml:space="preserve">Odvezení přebytečné zeminy  nahrazeno štěrkem </t>
  </si>
  <si>
    <t>13,125+8,856</t>
  </si>
  <si>
    <t>171201211</t>
  </si>
  <si>
    <t>Poplatek za uložení stavebního odpadu - zeminy a kameniva na skládce</t>
  </si>
  <si>
    <t>-1945371614</t>
  </si>
  <si>
    <t>Poplatek za uložení stavebního odpadu na skládce (skládkovné) zeminy a kameniva zatříděného do Katalogu odpadů pod kódem 170 504</t>
  </si>
  <si>
    <t>21,981*1,6</t>
  </si>
  <si>
    <t>175111101</t>
  </si>
  <si>
    <t>Obsypání potrubí ručně sypaninou bez prohození sítem, uloženou do 3 m</t>
  </si>
  <si>
    <t>-1191441352</t>
  </si>
  <si>
    <t>Obsypání potrubí ručně sypaninou z vhodných hornin tř. 1 až 4 nebo materiálem připraveným podél výkopu ve vzdálenosti do 3 m od jeho kraje, pro jakoukoliv hloubku výkopu a míru zhutnění bez prohození sypaniny sítem</t>
  </si>
  <si>
    <t>583312000</t>
  </si>
  <si>
    <t>štěrkopísek netříděný zásypový</t>
  </si>
  <si>
    <t>1352956539</t>
  </si>
  <si>
    <t>10,5*2 'Přepočtené koeficientem množství</t>
  </si>
  <si>
    <t>334791113</t>
  </si>
  <si>
    <t>Prostup v betonových zdech z plastových trub DN do 160</t>
  </si>
  <si>
    <t>-2119976975</t>
  </si>
  <si>
    <t>Prostup v betonových zdech z plastových trub průměru do DN 160</t>
  </si>
  <si>
    <t>974049167</t>
  </si>
  <si>
    <t>Vysekání rýh v betonových zdech hl do 150 mm š do 300 mm</t>
  </si>
  <si>
    <t>1794072802</t>
  </si>
  <si>
    <t>Vysekání rýh v betonových zdech do hl. 150 mm a šířky do 300 mm</t>
  </si>
  <si>
    <t>5,3+4,2+2,8</t>
  </si>
  <si>
    <t>977311113</t>
  </si>
  <si>
    <t>Řezání stávajících betonových mazanin nevyztužených hl do 150 mm</t>
  </si>
  <si>
    <t>-883467115</t>
  </si>
  <si>
    <t>Řezání stávajících betonových mazanin bez vyztužení hloubky přes 100 do 150 mm</t>
  </si>
  <si>
    <t>2*(5,3+4,2+2,8)</t>
  </si>
  <si>
    <t>-2053153385</t>
  </si>
  <si>
    <t>-133367691</t>
  </si>
  <si>
    <t>1,218</t>
  </si>
  <si>
    <t>odvoz zeminy</t>
  </si>
  <si>
    <t>752850851</t>
  </si>
  <si>
    <t>36,388*20 'Přepočtené koeficientem množství</t>
  </si>
  <si>
    <t>-1772889186</t>
  </si>
  <si>
    <t>721</t>
  </si>
  <si>
    <t>Zdravotechnika - vnitřní kanalizace</t>
  </si>
  <si>
    <t>721173315</t>
  </si>
  <si>
    <t>Potrubí kanalizační z PVC SN 4 dešťové DN 110</t>
  </si>
  <si>
    <t>-983827400</t>
  </si>
  <si>
    <t>Potrubí z plastových trub PVC SN4 dešťové DN 110</t>
  </si>
  <si>
    <t>2+4,2+2,8</t>
  </si>
  <si>
    <t>721173317</t>
  </si>
  <si>
    <t>Potrubí kanalizační z PVC SN 4 dešťové DN 160</t>
  </si>
  <si>
    <t>-610270765</t>
  </si>
  <si>
    <t>Potrubí z plastových trub PVC SN4 dešťové DN 160</t>
  </si>
  <si>
    <t>5,8+13,1+3,6+5,3</t>
  </si>
  <si>
    <t>721173406</t>
  </si>
  <si>
    <t>Potrubí kanalizační z PVC SN 4 svodné DN 315</t>
  </si>
  <si>
    <t>-611654821</t>
  </si>
  <si>
    <t>Potrubí z plastových trub PVC SN4 svodné (ležaté) DN 315</t>
  </si>
  <si>
    <t>721174043</t>
  </si>
  <si>
    <t>Potrubí kanalizační z PP připojovací DN 50</t>
  </si>
  <si>
    <t>-375371382</t>
  </si>
  <si>
    <t>Potrubí z plastových trub polypropylenové připojovací DN 50</t>
  </si>
  <si>
    <t>6+6+4+3+6</t>
  </si>
  <si>
    <t>721174045</t>
  </si>
  <si>
    <t>Potrubí kanalizační z PP připojovací DN 110</t>
  </si>
  <si>
    <t>-1618059177</t>
  </si>
  <si>
    <t>Potrubí z plastových trub polypropylenové připojovací DN 110</t>
  </si>
  <si>
    <t>2,5+2+2+1+2</t>
  </si>
  <si>
    <t>721194105</t>
  </si>
  <si>
    <t>Vyvedení a upevnění odpadních výpustek DN 50</t>
  </si>
  <si>
    <t>-299767053</t>
  </si>
  <si>
    <t>Vyměření přípojek na potrubí vyvedení a upevnění odpadních výpustek DN 50</t>
  </si>
  <si>
    <t>721194109</t>
  </si>
  <si>
    <t>Vyvedení a upevnění odpadních výpustek DN 100</t>
  </si>
  <si>
    <t>852884666</t>
  </si>
  <si>
    <t>Vyměření přípojek na potrubí vyvedení a upevnění odpadních výpustek DN 100</t>
  </si>
  <si>
    <t>721290111</t>
  </si>
  <si>
    <t>Zkouška těsnosti potrubí kanalizace vodou do DN 125</t>
  </si>
  <si>
    <t>-1528899812</t>
  </si>
  <si>
    <t>Zkouška těsnosti kanalizace v objektech vodou do DN 125</t>
  </si>
  <si>
    <t>998721101</t>
  </si>
  <si>
    <t>Přesun hmot tonážní pro vnitřní kanalizace v objektech v do 6 m</t>
  </si>
  <si>
    <t>-214743203</t>
  </si>
  <si>
    <t>Přesun hmot pro vnitřní kanalizace stanovený z hmotnosti přesunovaného materiálu vodorovná dopravní vzdálenost do 50 m v objektech výšky do 6 m</t>
  </si>
  <si>
    <t>722</t>
  </si>
  <si>
    <t>Zdravotechnika - vnitřní vodovod</t>
  </si>
  <si>
    <t>722174002</t>
  </si>
  <si>
    <t>Potrubí vodovodní plastové PPR svar polyfuze PN 16 D 20 x 2,8 mm</t>
  </si>
  <si>
    <t>420120423</t>
  </si>
  <si>
    <t>Potrubí z plastových trubek z polypropylenu (PPR) svařovaných polyfuzně PN 16 (SDR 7,4) D 20 x 2,8</t>
  </si>
  <si>
    <t>722174003</t>
  </si>
  <si>
    <t>Potrubí vodovodní plastové PPR svar polyfuze PN 16 D 25 x 3,5 mm</t>
  </si>
  <si>
    <t>-1194929106</t>
  </si>
  <si>
    <t>Potrubí z plastových trubek z polypropylenu (PPR) svařovaných polyfuzně PN 16 (SDR 7,4) D 25 x 3,5</t>
  </si>
  <si>
    <t>722174004</t>
  </si>
  <si>
    <t>Potrubí vodovodní plastové PPR svar polyfuze PN 16 D 32 x 4,4 mm</t>
  </si>
  <si>
    <t>-916382418</t>
  </si>
  <si>
    <t>Potrubí z plastových trubek z polypropylenu (PPR) svařovaných polyfuzně PN 16 (SDR 7,4) D 32 x 4,4</t>
  </si>
  <si>
    <t>722181221</t>
  </si>
  <si>
    <t>Ochrana vodovodního potrubí přilepenými termoizolačními trubicemi z PE tl do 9 mm DN do 22 mm</t>
  </si>
  <si>
    <t>-229379264</t>
  </si>
  <si>
    <t>Ochrana potrubí termoizolačními trubicemi z pěnového polyetylenu PE přilepenými v příčných a podélných spojích, tloušťky izolace přes 6 do 9 mm, vnitřního průměru izolace DN do 22 mm</t>
  </si>
  <si>
    <t>722181222</t>
  </si>
  <si>
    <t>Ochrana vodovodního potrubí přilepenými termoizolačními trubicemi z PE tl do 9 mm DN do 45 mm</t>
  </si>
  <si>
    <t>-1571873051</t>
  </si>
  <si>
    <t>Ochrana potrubí termoizolačními trubicemi z pěnového polyetylenu PE přilepenými v příčných a podélných spojích, tloušťky izolace přes 6 do 9 mm, vnitřního průměru izolace DN přes 22 do 45 mm</t>
  </si>
  <si>
    <t>722182013</t>
  </si>
  <si>
    <t>Podpůrný žlab pro potrubí D 32</t>
  </si>
  <si>
    <t>-1702265404</t>
  </si>
  <si>
    <t>Podpůrný žlab pro potrubí průměru D 32</t>
  </si>
  <si>
    <t>722190401</t>
  </si>
  <si>
    <t>Vyvedení a upevnění výpustku do DN 25</t>
  </si>
  <si>
    <t>-1930552842</t>
  </si>
  <si>
    <t>Zřízení přípojek na potrubí vyvedení a upevnění výpustek do DN 25</t>
  </si>
  <si>
    <t>722240123</t>
  </si>
  <si>
    <t>Kohout kulový plastový PPR DN 25</t>
  </si>
  <si>
    <t>521426146</t>
  </si>
  <si>
    <t>Armatury z plastických hmot kohouty (PPR) kulové DN 25</t>
  </si>
  <si>
    <t>722290226</t>
  </si>
  <si>
    <t>Zkouška těsnosti vodovodního potrubí závitového do DN 50</t>
  </si>
  <si>
    <t>664532249</t>
  </si>
  <si>
    <t>Zkoušky, proplach a desinfekce vodovodního potrubí zkoušky těsnosti vodovodního potrubí závitového do DN 50</t>
  </si>
  <si>
    <t>722290234</t>
  </si>
  <si>
    <t>Proplach a dezinfekce vodovodního potrubí do DN 80</t>
  </si>
  <si>
    <t>-95762261</t>
  </si>
  <si>
    <t>Zkoušky, proplach a desinfekce vodovodního potrubí proplach a desinfekce vodovodního potrubí do DN 80</t>
  </si>
  <si>
    <t>998722102</t>
  </si>
  <si>
    <t>Přesun hmot tonážní pro vnitřní vodovod v objektech v do 12 m</t>
  </si>
  <si>
    <t>363939152</t>
  </si>
  <si>
    <t>Přesun hmot pro vnitřní vodovod stanovený z hmotnosti přesunovaného materiálu vodorovná dopravní vzdálenost do 50 m v objektech výšky přes 6 do 12 m</t>
  </si>
  <si>
    <t>725</t>
  </si>
  <si>
    <t>Zdravotechnika - zařizovací předměty</t>
  </si>
  <si>
    <t>725112171</t>
  </si>
  <si>
    <t>Kombi klozet s hlubokým splachováním odpad vodorovný</t>
  </si>
  <si>
    <t>soubor</t>
  </si>
  <si>
    <t>-1784057915</t>
  </si>
  <si>
    <t>Zařízení záchodů kombi klozety s hlubokým splachováním odpad vodorovný</t>
  </si>
  <si>
    <t>725112173</t>
  </si>
  <si>
    <t>Kombi klozeti s hlubokým splachováním zvýšený odpad svislý</t>
  </si>
  <si>
    <t>1993742897</t>
  </si>
  <si>
    <t>Zařízení záchodů kombi klozety s hlubokým splachováním zvýšený 50 cm s odpadem svislým</t>
  </si>
  <si>
    <t>725121013</t>
  </si>
  <si>
    <t>Splachovač automatický pisoáru s montážní krabicí bateriový</t>
  </si>
  <si>
    <t>669134579</t>
  </si>
  <si>
    <t>Pisoárové záchodky splachovače automatické s montážní krabicí bateriové</t>
  </si>
  <si>
    <t>725211602</t>
  </si>
  <si>
    <t>Umyvadlo keramické bílé šířky 550 mm bez krytu na sifon připevněné na stěnu šrouby</t>
  </si>
  <si>
    <t>1927134384</t>
  </si>
  <si>
    <t>Umyvadla keramická bílá bez výtokových armatur připevněná na stěnu šrouby bez sloupu nebo krytu na sifon 550 mm</t>
  </si>
  <si>
    <t>725211681</t>
  </si>
  <si>
    <t>Umyvadlo keramické bílé zdravotní šířky 640 mm připevněné na stěnu šrouby</t>
  </si>
  <si>
    <t>-501430704</t>
  </si>
  <si>
    <t>Umyvadla keramická bílá bez výtokových armatur připevněná na stěnu šrouby zdravotní bílá 640 mm</t>
  </si>
  <si>
    <t>725291712</t>
  </si>
  <si>
    <t>Doplňky zařízení koupelen a záchodů smaltované madlo krakorcové dl 834 mm</t>
  </si>
  <si>
    <t>-1471084414</t>
  </si>
  <si>
    <t>Doplňky zařízení koupelen a záchodů smaltované madla krakorcová, délky 834 mm</t>
  </si>
  <si>
    <t>725291722</t>
  </si>
  <si>
    <t>Doplňky zařízení koupelen a záchodů smaltované madlo krakorcové sklopné dl 834 mm</t>
  </si>
  <si>
    <t>920354639</t>
  </si>
  <si>
    <t>Doplňky zařízení koupelen a záchodů smaltované madla krakorcová sklopná, délky 834 mm</t>
  </si>
  <si>
    <t>725311121</t>
  </si>
  <si>
    <t>Dřez jednoduchý nerezový se zápachovou uzávěrkou s odkapávací plochou 560x480 mm a miskou</t>
  </si>
  <si>
    <t>1238612620</t>
  </si>
  <si>
    <t>Dřezy bez výtokových armatur jednoduché se zápachovou uzávěrkou nerezové s odkapávací plochou 560x480 mm a miskou</t>
  </si>
  <si>
    <t>725331111</t>
  </si>
  <si>
    <t>Výlevka bez výtokových armatur keramická se sklopnou plastovou mřížkou 500 mm</t>
  </si>
  <si>
    <t>-1457537960</t>
  </si>
  <si>
    <t>Výlevky bez výtokových armatur a splachovací nádrže keramické se sklopnou plastovou mřížkou 425 mm</t>
  </si>
  <si>
    <t>725532126</t>
  </si>
  <si>
    <t>Elektrický ohřívač zásobníkový akumulační závěsný svislý 200 l / 2,2 kW</t>
  </si>
  <si>
    <t>340706175</t>
  </si>
  <si>
    <t>Elektrické ohřívače zásobníkové beztlakové přepadové akumulační s pojistným ventilem závěsné svislé objem nádrže (příkon) 200 l (2,2 kW)</t>
  </si>
  <si>
    <t>725813111</t>
  </si>
  <si>
    <t>Ventil rohový bez připojovací trubičky nebo flexi hadičky G 1/2</t>
  </si>
  <si>
    <t>2028310132</t>
  </si>
  <si>
    <t>Ventily rohové bez připojovací trubičky nebo flexi hadičky G 1/2</t>
  </si>
  <si>
    <t>725821312</t>
  </si>
  <si>
    <t>Baterie dřezová nástěnná páková s otáčivým kulatým ústím a délkou ramínka 300 mm</t>
  </si>
  <si>
    <t>-2080650433</t>
  </si>
  <si>
    <t>Baterie dřezové nástěnné pákové s otáčivým kulatým ústím a délkou ramínka 300 mm</t>
  </si>
  <si>
    <t>725821325</t>
  </si>
  <si>
    <t>Baterie dřezová stojánková páková s otáčivým kulatým ústím a délkou ramínka 220 mm</t>
  </si>
  <si>
    <t>-1617231425</t>
  </si>
  <si>
    <t>Baterie dřezové stojánkové pákové s otáčivým ústím a délkou ramínka 220 mm</t>
  </si>
  <si>
    <t>725822611</t>
  </si>
  <si>
    <t>Baterie umyvadlová stojánková páková bez výpusti</t>
  </si>
  <si>
    <t>1608302756</t>
  </si>
  <si>
    <t>Baterie umyvadlové stojánkové pákové bez výpusti</t>
  </si>
  <si>
    <t>725822612</t>
  </si>
  <si>
    <t>Baterie umyvadlová stojánková páková s výpustí</t>
  </si>
  <si>
    <t>-1609129368</t>
  </si>
  <si>
    <t>Baterie umyvadlové stojánkové pákové s výpustí</t>
  </si>
  <si>
    <t>725861102</t>
  </si>
  <si>
    <t>Zápachová uzávěrka pro umyvadla DN 40</t>
  </si>
  <si>
    <t>-2017786335</t>
  </si>
  <si>
    <t>Zápachové uzávěrky zařizovacích předmětů pro umyvadla DN 40</t>
  </si>
  <si>
    <t>725862103</t>
  </si>
  <si>
    <t>Zápachová uzávěrka pro dřezy DN 40/50</t>
  </si>
  <si>
    <t>1812146707</t>
  </si>
  <si>
    <t>Zápachové uzávěrky zařizovacích předmětů pro dřezy DN 40/50</t>
  </si>
  <si>
    <t>998725102</t>
  </si>
  <si>
    <t>Přesun hmot tonážní pro zařizovací předměty v objektech v do 12 m</t>
  </si>
  <si>
    <t>-960121609</t>
  </si>
  <si>
    <t>Přesun hmot pro zařizovací předměty stanovený z hmotnosti přesunovaného materiálu vodorovná dopravní vzdálenost do 50 m v objektech výšky přes 6 do 12 m</t>
  </si>
  <si>
    <t>03 - vytápění</t>
  </si>
  <si>
    <t xml:space="preserve">    733 - Ústřední vytápění - rozvodné potrubí</t>
  </si>
  <si>
    <t xml:space="preserve">    734 - Ústřední vytápění - armatury</t>
  </si>
  <si>
    <t xml:space="preserve">    735 - Ústřední vytápění - otopná tělesa</t>
  </si>
  <si>
    <t>HZS - Hodinové zúčtovací sazby</t>
  </si>
  <si>
    <t>733</t>
  </si>
  <si>
    <t>Ústřední vytápění - rozvodné potrubí</t>
  </si>
  <si>
    <t>733110806</t>
  </si>
  <si>
    <t>Demontáž potrubí ocelového závitového do DN 32</t>
  </si>
  <si>
    <t>530243274</t>
  </si>
  <si>
    <t>Demontáž potrubí z trubek ocelových závitových DN přes 15 do 32</t>
  </si>
  <si>
    <t>733223202</t>
  </si>
  <si>
    <t>Potrubí měděné tvrdé spojované tvrdým pájením D 15x1</t>
  </si>
  <si>
    <t>-1846233503</t>
  </si>
  <si>
    <t>Potrubí z trubek měděných tvrdých spojovaných tvrdým pájením Ø 15/1</t>
  </si>
  <si>
    <t>733223203</t>
  </si>
  <si>
    <t>Potrubí měděné tvrdé spojované tvrdým pájením D 18x1</t>
  </si>
  <si>
    <t>928216026</t>
  </si>
  <si>
    <t>Potrubí z trubek měděných tvrdých spojovaných tvrdým pájením Ø 18/1</t>
  </si>
  <si>
    <t>733223204</t>
  </si>
  <si>
    <t>Potrubí měděné tvrdé spojované tvrdým pájením D 22x1</t>
  </si>
  <si>
    <t>-49144713</t>
  </si>
  <si>
    <t>Potrubí z trubek měděných tvrdých spojovaných tvrdým pájením Ø 22/1</t>
  </si>
  <si>
    <t>733223205</t>
  </si>
  <si>
    <t>Potrubí měděné tvrdé spojované tvrdým pájením D 28x1,5</t>
  </si>
  <si>
    <t>281278875</t>
  </si>
  <si>
    <t>Potrubí z trubek měděných tvrdých spojovaných tvrdým pájením Ø 28/1,5</t>
  </si>
  <si>
    <t>733223206</t>
  </si>
  <si>
    <t>Potrubí měděné tvrdé spojované tvrdým pájením D 35x1,5</t>
  </si>
  <si>
    <t>1802966496</t>
  </si>
  <si>
    <t>Potrubí z trubek měděných tvrdých spojovaných tvrdým pájením Ø 35/1,5</t>
  </si>
  <si>
    <t>733223207</t>
  </si>
  <si>
    <t>Potrubí měděné tvrdé spojované tvrdým pájením D 42x1,5</t>
  </si>
  <si>
    <t>-459657481</t>
  </si>
  <si>
    <t>Potrubí z trubek měděných tvrdých spojovaných tvrdým pájením Ø 42/1,5</t>
  </si>
  <si>
    <t>733231112</t>
  </si>
  <si>
    <t>Kompenzátor pro měděné potrubíí D 18 tvaru U s hladkými ohyby s konci na vnitřní pájen</t>
  </si>
  <si>
    <t>1955173875</t>
  </si>
  <si>
    <t>Kompenzátory pro měděné potrubí tvaru U s hladkými ohyby s konci na vnitřní pájení D 18</t>
  </si>
  <si>
    <t>733291101</t>
  </si>
  <si>
    <t>Zkouška těsnosti potrubí měděné do D 35x1,5</t>
  </si>
  <si>
    <t>-965511154</t>
  </si>
  <si>
    <t>Zkoušky těsnosti potrubí z trubek měděných Ø do 35/1,5</t>
  </si>
  <si>
    <t>20+75+65+25+155</t>
  </si>
  <si>
    <t>733291102</t>
  </si>
  <si>
    <t>Zkouška těsnosti potrubí měděné do D 64x2</t>
  </si>
  <si>
    <t>87421272</t>
  </si>
  <si>
    <t>Zkoušky těsnosti potrubí z trubek měděných Ø přes 35/1,5 do 64/2,0</t>
  </si>
  <si>
    <t>998733102</t>
  </si>
  <si>
    <t>Přesun hmot tonážní pro rozvody potrubí v objektech v do 12 m</t>
  </si>
  <si>
    <t>-279797378</t>
  </si>
  <si>
    <t>Přesun hmot pro rozvody potrubí stanovený z hmotnosti přesunovaného materiálu vodorovná dopravní vzdálenost do 50 m v objektech výšky přes 6 do 12 m</t>
  </si>
  <si>
    <t>734</t>
  </si>
  <si>
    <t>Ústřední vytápění - armatury</t>
  </si>
  <si>
    <t>734220102</t>
  </si>
  <si>
    <t>Ventil závitový regulační přímý G 1 PN 20 do 100°C vyvažovací</t>
  </si>
  <si>
    <t>1268720766</t>
  </si>
  <si>
    <t>Ventily regulační závitové vyvažovací přímé PN 20 do 100°C G 1</t>
  </si>
  <si>
    <t>734221543</t>
  </si>
  <si>
    <t>Ventil závitový termostatický rohový jednoregulační G 1/2x18 bez hlavice pro rozvod z CU nebo UH</t>
  </si>
  <si>
    <t>-296993913</t>
  </si>
  <si>
    <t>Ventily regulační závitové termostatické, bez hlavice ovládání PN 16 do 110°C rohové jednoregulační pro adaptér na měď nebo plast G 1/2 x 18</t>
  </si>
  <si>
    <t>734221682</t>
  </si>
  <si>
    <t>Termostatická hlavice kapalinová PN 10 do 110°C otopných těles VK</t>
  </si>
  <si>
    <t>1556486280</t>
  </si>
  <si>
    <t>Ventily regulační závitové hlavice termostatické, pro ovládání ventilů PN 10 do 110°C kapalinové otopných těles VK</t>
  </si>
  <si>
    <t>734221682.1</t>
  </si>
  <si>
    <t>-2005459105</t>
  </si>
  <si>
    <t>734261406</t>
  </si>
  <si>
    <t>Armatura připojovací přímá G 1/2x18 PN 10 do 110°C radiátorů typu VK</t>
  </si>
  <si>
    <t>-1177379148</t>
  </si>
  <si>
    <t>Šroubení připojovací armatury radiátorů VK PN 10 do 110°C, regulační uzavíratelné přímé G 1/2 x 18</t>
  </si>
  <si>
    <t>734261734</t>
  </si>
  <si>
    <t>Šroubení regulační radiátorové přímé G 1/2x16 bez vypouštění pro adaptér</t>
  </si>
  <si>
    <t>224498775</t>
  </si>
  <si>
    <t>Šroubení regulační radiátorové přímé bez vypouštění pro adaptér na měď nebo plast G 1/2" x 16</t>
  </si>
  <si>
    <t>734291123</t>
  </si>
  <si>
    <t>Kohout plnící a vypouštěcí G 1/2 PN 10 do 90°C závitový</t>
  </si>
  <si>
    <t>1865442289</t>
  </si>
  <si>
    <t>Ostatní armatury kohouty plnicí a vypouštěcí PN 10 do 90°C G 1/2</t>
  </si>
  <si>
    <t>734292715</t>
  </si>
  <si>
    <t>Kohout kulový přímý G 1 PN 42 do 185°C vnitřní závit</t>
  </si>
  <si>
    <t>1219129967</t>
  </si>
  <si>
    <t>Ostatní armatury kulové kohouty PN 42 do 185°C přímé vnitřní závit G 1</t>
  </si>
  <si>
    <t>998734102</t>
  </si>
  <si>
    <t>Přesun hmot tonážní pro armatury v objektech v do 12 m</t>
  </si>
  <si>
    <t>-1907778219</t>
  </si>
  <si>
    <t>Přesun hmot pro armatury stanovený z hmotnosti přesunovaného materiálu vodorovná dopravní vzdálenost do 50 m v objektech výšky přes 6 do 12 m</t>
  </si>
  <si>
    <t>735</t>
  </si>
  <si>
    <t>Ústřední vytápění - otopná tělesa</t>
  </si>
  <si>
    <t>závěsný systém</t>
  </si>
  <si>
    <t>747222861</t>
  </si>
  <si>
    <t>Kompletní nastavení a vyvážení soustavy</t>
  </si>
  <si>
    <t>916307033</t>
  </si>
  <si>
    <t>Dokumentace skutečného provedení</t>
  </si>
  <si>
    <t>1329048470</t>
  </si>
  <si>
    <t>735110911</t>
  </si>
  <si>
    <t>Přetěsnění růžice radiátorové otopných těles litinových článkových</t>
  </si>
  <si>
    <t>-907417488</t>
  </si>
  <si>
    <t>Opravy otopných těles článkových litinových přetěsnění radiátorové růžice</t>
  </si>
  <si>
    <t>735111810</t>
  </si>
  <si>
    <t>Demontáž otopného tělesa litinového článkového</t>
  </si>
  <si>
    <t>136976028</t>
  </si>
  <si>
    <t>Demontáž otopných těles litinových článkových</t>
  </si>
  <si>
    <t>735152552</t>
  </si>
  <si>
    <t>Otopné těleso panelové VK dvoudeskové 2 přídavné přestupní plochy výška/délka 500/500 mm výkon 726 W</t>
  </si>
  <si>
    <t>1957369840</t>
  </si>
  <si>
    <t>Otopná tělesa panelová VK dvoudesková PN 1,0 MPa, T do 110°C se dvěma přídavnými přestupními plochami výšky tělesa 500 mm stavební délky / výkonu 500 mm / 726 W</t>
  </si>
  <si>
    <t>735152553</t>
  </si>
  <si>
    <t>Otopné těleso panelové VK dvoudeskové 2 přídavné přestupní plochy výška/délka 500/600 mm výkon 871 W</t>
  </si>
  <si>
    <t>673267313</t>
  </si>
  <si>
    <t>Otopná tělesa panelová VK dvoudesková PN 1,0 MPa, T do 110°C se dvěma přídavnými přestupními plochami výšky tělesa 500 mm stavební délky / výkonu 600 mm / 871 W</t>
  </si>
  <si>
    <t>735152555</t>
  </si>
  <si>
    <t>Otopné těleso panelové VK dvoudeskové 2 přídavné přestupní plochy výška/délka 500/800mm výkon 1162 W</t>
  </si>
  <si>
    <t>931409731</t>
  </si>
  <si>
    <t>Otopná tělesa panelová VK dvoudesková PN 1,0 MPa, T do 110°C se dvěma přídavnými přestupními plochami výšky tělesa 500 mm stavební délky / výkonu 800 mm / 1162 W</t>
  </si>
  <si>
    <t>735152557</t>
  </si>
  <si>
    <t>Otopné těleso panelové VK dvoudeskové 2 přídavné přestupní plochy výška/délka 500/1000mm výkon 1452W</t>
  </si>
  <si>
    <t>-1247573801</t>
  </si>
  <si>
    <t>Otopná tělesa panelová VK dvoudesková PN 1,0 MPa, T do 110°C se dvěma přídavnými přestupními plochami výšky tělesa 500 mm stavební délky / výkonu 1000 mm / 1452 W</t>
  </si>
  <si>
    <t>735152559</t>
  </si>
  <si>
    <t>Otopné těleso panelové VK dvoudeskové 2 přídavné přestupní plochy výška/délka 500/1200mm výkon 1742W</t>
  </si>
  <si>
    <t>-694372919</t>
  </si>
  <si>
    <t>Otopná tělesa panelová VK dvoudesková PN 1,0 MPa, T do 110°C se dvěma přídavnými přestupními plochami výšky tělesa 500 mm stavební délky / výkonu 1200 mm / 1742 W</t>
  </si>
  <si>
    <t>735152560</t>
  </si>
  <si>
    <t>Otopné těleso panelové VK dvoudeskové 2 přídavné přestupní plochy výška/délka 500/1400mm výkon 2033W</t>
  </si>
  <si>
    <t>899379474</t>
  </si>
  <si>
    <t>Otopná tělesa panelová VK dvoudesková PN 1,0 MPa, T do 110°C se dvěma přídavnými přestupními plochami výšky tělesa 500 mm stavební délky / výkonu 1400 mm / 2033 W</t>
  </si>
  <si>
    <t>735152561</t>
  </si>
  <si>
    <t>Otopné těleso panelové VK dvoudeskové 2 přídavné přestupní plochy výška/délka 500/1600mm výkon 2323W</t>
  </si>
  <si>
    <t>-863264770</t>
  </si>
  <si>
    <t>Otopná tělesa panelová VK dvoudesková PN 1,0 MPa, T do 110°C se dvěma přídavnými přestupními plochami výšky tělesa 500 mm stavební délky / výkonu 1600 mm / 2323 W</t>
  </si>
  <si>
    <t>735191904</t>
  </si>
  <si>
    <t>Vyčištění otopných těles litinových proplachem vodou</t>
  </si>
  <si>
    <t>1309418255</t>
  </si>
  <si>
    <t>Ostatní opravy otopných těles vyčištění propláchnutím vodou otopných těles litinových</t>
  </si>
  <si>
    <t>998735102</t>
  </si>
  <si>
    <t>Přesun hmot tonážní pro otopná tělesa v objektech v do 12 m</t>
  </si>
  <si>
    <t>-442003862</t>
  </si>
  <si>
    <t>Přesun hmot pro otopná tělesa stanovený z hmotnosti přesunovaného materiálu vodorovná dopravní vzdálenost do 50 m v objektech výšky přes 6 do 12 m</t>
  </si>
  <si>
    <t>HZS</t>
  </si>
  <si>
    <t>Hodinové zúčtovací sazby</t>
  </si>
  <si>
    <t>HZS2212</t>
  </si>
  <si>
    <t>Hodinová zúčtovací sazba instalatér odborný</t>
  </si>
  <si>
    <t>hod</t>
  </si>
  <si>
    <t>512</t>
  </si>
  <si>
    <t>-58953757</t>
  </si>
  <si>
    <t>Hodinové zúčtovací sazby profesí PSV provádění stavebních instalací instalatér odborný</t>
  </si>
  <si>
    <t>04 - elektroinstalace</t>
  </si>
  <si>
    <t xml:space="preserve">    741 - Elektroinstalace - silnoproud</t>
  </si>
  <si>
    <t xml:space="preserve">    742 - Elektroinstalace - slaboproud</t>
  </si>
  <si>
    <t>M - Práce a dodávky M</t>
  </si>
  <si>
    <t xml:space="preserve">    21-M - Elektromontáže</t>
  </si>
  <si>
    <t xml:space="preserve">    22-M - Montáže technologických zařízení pro dopravní stavby</t>
  </si>
  <si>
    <t>741</t>
  </si>
  <si>
    <t>Elektroinstalace - silnoproud</t>
  </si>
  <si>
    <t>741112001</t>
  </si>
  <si>
    <t>Montáž krabice zapuštěná plastová kruhová</t>
  </si>
  <si>
    <t>-73524701</t>
  </si>
  <si>
    <t>Montáž krabic elektroinstalačních bez napojení na trubky a lišty, demontáže a montáže víčka a přístroje protahovacích nebo odbočných zapuštěných plastových kruhových</t>
  </si>
  <si>
    <t>120+100</t>
  </si>
  <si>
    <t>345715110</t>
  </si>
  <si>
    <t>krabice přístrojová instalační 500 V, D 69 mm x 30mm</t>
  </si>
  <si>
    <t>-1894127694</t>
  </si>
  <si>
    <t>345715230</t>
  </si>
  <si>
    <t>krabice přístrojová odbočná s víčkem z PH, D 103 mm x 50 mm</t>
  </si>
  <si>
    <t>1040026109</t>
  </si>
  <si>
    <t>345715500</t>
  </si>
  <si>
    <t>víčko krabic z PH, D 80 mm, hloubka 40 mm</t>
  </si>
  <si>
    <t>-817055554</t>
  </si>
  <si>
    <t>345715630</t>
  </si>
  <si>
    <t>rozvodka krabicová z PH s víčkem a svorkovnicí krabicovou šroubovací s vodiči 20x4 mm2, D 103 mm x 50 mm</t>
  </si>
  <si>
    <t>1515663001</t>
  </si>
  <si>
    <t>358351040.1 R</t>
  </si>
  <si>
    <t>multifunkční relé</t>
  </si>
  <si>
    <t>868993944</t>
  </si>
  <si>
    <t>relé průmyslová výkonová s kolíkovou přípojkou 48 V ss, 3p</t>
  </si>
  <si>
    <t>741120401</t>
  </si>
  <si>
    <t>Montáž vodič Cu izolovaný drátovací plný žíla 0,35-6 mm2 v rozváděči (CY)</t>
  </si>
  <si>
    <t>1961874028</t>
  </si>
  <si>
    <t>Montáž vodičů izolovaných měděných drátovacích bez ukončení v rozváděčích plných (CY), průřezu žily 0,35 až 6 mm2</t>
  </si>
  <si>
    <t>34140826</t>
  </si>
  <si>
    <t>vodič silový s Cu jádrem 6mm2</t>
  </si>
  <si>
    <t>-1687847419</t>
  </si>
  <si>
    <t>741122015</t>
  </si>
  <si>
    <t>Montáž kabel Cu bez ukončení uložený pod omítku plný kulatý 3x1,5 mm2 (CYKY)</t>
  </si>
  <si>
    <t>634786300</t>
  </si>
  <si>
    <t>Montáž kabelů měděných bez ukončení uložených pod omítku plných kulatých (CYKY), počtu a průřezu žil 3x1,5 mm2</t>
  </si>
  <si>
    <t>341110300</t>
  </si>
  <si>
    <t>kabel silový s Cu jádrem 1 kV 3x1,5mm2</t>
  </si>
  <si>
    <t>-1644287443</t>
  </si>
  <si>
    <t>741122016</t>
  </si>
  <si>
    <t>Montáž kabel Cu bez ukončení uložený pod omítku plný kulatý 3x2,5 až 6 mm2 (CYKY)</t>
  </si>
  <si>
    <t>-271832337</t>
  </si>
  <si>
    <t>Montáž kabelů měděných bez ukončení uložených pod omítku plných kulatých (CYKY), počtu a průřezu žil 3x2,5 až 6 mm2</t>
  </si>
  <si>
    <t>341110360</t>
  </si>
  <si>
    <t>kabel silový s Cu jádrem 1 kV 3x2,5mm2</t>
  </si>
  <si>
    <t>1212942006</t>
  </si>
  <si>
    <t>741122031</t>
  </si>
  <si>
    <t>Montáž kabel Cu bez ukončení uložený pod omítku plný kulatý 5x1,5 až 2,5 mm2 (CYKY)</t>
  </si>
  <si>
    <t>726006026</t>
  </si>
  <si>
    <t>Montáž kabelů měděných bez ukončení uložených pod omítku plných kulatých (CYKY), počtu a průřezu žil 5x1,5 až 2,5 mm2</t>
  </si>
  <si>
    <t>341110900</t>
  </si>
  <si>
    <t>kabel silový s Cu jádrem 1 kV 5x1,5mm2</t>
  </si>
  <si>
    <t>-1907497814</t>
  </si>
  <si>
    <t>741122032</t>
  </si>
  <si>
    <t>Montáž kabel Cu bez ukončení uložený pod omítku plný kulatý 5x4 až 6 mm2 (CYKY)</t>
  </si>
  <si>
    <t>778970357</t>
  </si>
  <si>
    <t>Montáž kabelů měděných bez ukončení uložených pod omítku plných kulatých (CYKY), počtu a průřezu žil 5x4 až 6 mm2</t>
  </si>
  <si>
    <t>341110980</t>
  </si>
  <si>
    <t>kabel silový s Cu jádrem 1 kV 5x4mm2</t>
  </si>
  <si>
    <t>1290486118</t>
  </si>
  <si>
    <t>741210101</t>
  </si>
  <si>
    <t>Montáž rozváděčů litinových, hliníkových nebo plastových sestava do 50 kg</t>
  </si>
  <si>
    <t>294886204</t>
  </si>
  <si>
    <t>Montáž rozváděčů litinových, hliníkových nebo plastových bez zapojení vodičů sestavy hmotnosti do 50 kg</t>
  </si>
  <si>
    <t>35835108</t>
  </si>
  <si>
    <t>relé průmyslová výkonová s kolíkovou přípojkou 24 V ss, 3p</t>
  </si>
  <si>
    <t>-1937310883</t>
  </si>
  <si>
    <t>741310001</t>
  </si>
  <si>
    <t>Montáž vypínač nástěnný 1-jednopólový prostředí normální</t>
  </si>
  <si>
    <t>626842624</t>
  </si>
  <si>
    <t>Montáž spínačů jedno nebo dvoupólových nástěnných se zapojením vodičů, pro prostředí normální vypínačů, řazení 1-jednopólových</t>
  </si>
  <si>
    <t>345355150</t>
  </si>
  <si>
    <t>spínač jednopólový 10A bílý, slonová kost</t>
  </si>
  <si>
    <t>1425922992</t>
  </si>
  <si>
    <t>741310021</t>
  </si>
  <si>
    <t>Montáž přepínač nástěnný 5-sériový prostředí normální</t>
  </si>
  <si>
    <t>1888330791</t>
  </si>
  <si>
    <t>Montáž spínačů jedno nebo dvoupólových nástěnných se zapojením vodičů, pro prostředí normální přepínačů, řazení 5-sériových</t>
  </si>
  <si>
    <t>345355750</t>
  </si>
  <si>
    <t>spínač řazení 5 10A bílý, slonová kost</t>
  </si>
  <si>
    <t>397243776</t>
  </si>
  <si>
    <t>741310022</t>
  </si>
  <si>
    <t>Montáž přepínač nástěnný 6-střídavý prostředí normální</t>
  </si>
  <si>
    <t>1264546941</t>
  </si>
  <si>
    <t>Montáž spínačů jedno nebo dvoupólových nástěnných se zapojením vodičů, pro prostředí normální přepínačů, řazení 6-střídavých</t>
  </si>
  <si>
    <t>345355550</t>
  </si>
  <si>
    <t>přepínač střídavý řazení 6 10A bílý, slonová kost</t>
  </si>
  <si>
    <t>-488612352</t>
  </si>
  <si>
    <t>741310024</t>
  </si>
  <si>
    <t>Montáž přepínač nástěnný 6+6 dvojitý střídavý prostředí normální</t>
  </si>
  <si>
    <t>-1396384771</t>
  </si>
  <si>
    <t>Montáž spínačů jedno nebo dvoupólových nástěnných se zapojením vodičů, pro prostředí normální přepínačů, řazení 6+6 dvojitých střídavých</t>
  </si>
  <si>
    <t>345355870</t>
  </si>
  <si>
    <t>spínač řazení 5 10A alabastr, slon.kost</t>
  </si>
  <si>
    <t>-1101908380</t>
  </si>
  <si>
    <t>741310025</t>
  </si>
  <si>
    <t>Montáž přepínač nástěnný 7-křížový prostředí normální</t>
  </si>
  <si>
    <t>1697647095</t>
  </si>
  <si>
    <t>Montáž spínačů jedno nebo dvoupólových nástěnných se zapojením vodičů, pro prostředí normální přepínačů, řazení 7-křížových</t>
  </si>
  <si>
    <t>345357130</t>
  </si>
  <si>
    <t>přepínač křížový řazení 7 10A bílý, slonová kost</t>
  </si>
  <si>
    <t>-1634229022</t>
  </si>
  <si>
    <t>741313001</t>
  </si>
  <si>
    <t>Montáž zásuvka (polo)zapuštěná bezšroubové připojení 2P+PE se zapojením vodičů</t>
  </si>
  <si>
    <t>-2027473514</t>
  </si>
  <si>
    <t>Montáž zásuvek domovních se zapojením vodičů bezšroubové připojení polozapuštěných nebo zapuštěných 10/16 A, provedení 2P + PE</t>
  </si>
  <si>
    <t>17+32+6</t>
  </si>
  <si>
    <t>345551230</t>
  </si>
  <si>
    <t>zásuvka 2násobná 16A bílá, slonová kost</t>
  </si>
  <si>
    <t>1196102401</t>
  </si>
  <si>
    <t>345551260</t>
  </si>
  <si>
    <t>957195221</t>
  </si>
  <si>
    <t>345551040</t>
  </si>
  <si>
    <t>zásuvka 1násobná 16A ostatní barvy</t>
  </si>
  <si>
    <t>582529288</t>
  </si>
  <si>
    <t>345367000</t>
  </si>
  <si>
    <t>rámeček pro spínače a zásuvky 3901A-B10 jednonásobný</t>
  </si>
  <si>
    <t>-733081976</t>
  </si>
  <si>
    <t>345367050</t>
  </si>
  <si>
    <t>rámeček pro spínače a zásuvky 3901A-B20 dvojnásobný, vodorovný</t>
  </si>
  <si>
    <t>-1737761094</t>
  </si>
  <si>
    <t>345367100</t>
  </si>
  <si>
    <t>rámeček pro spínače a zásuvky 3901A-B30 trojnásobný, vodorovný</t>
  </si>
  <si>
    <t>-887052195</t>
  </si>
  <si>
    <t>741320103</t>
  </si>
  <si>
    <t>Montáž jistič jednopólový nn do 25 A s krytem</t>
  </si>
  <si>
    <t>-1123191361</t>
  </si>
  <si>
    <t>Montáž jističů se zapojením vodičů jednopólových nn do 25 A s krytem</t>
  </si>
  <si>
    <t>358224250.1 R</t>
  </si>
  <si>
    <t>jistič 3pólový-charakteristika C LPN (LSN) 20C/3</t>
  </si>
  <si>
    <t>414414662</t>
  </si>
  <si>
    <t>jistič 3pólový-charakteristika C 20A</t>
  </si>
  <si>
    <t>358224020</t>
  </si>
  <si>
    <t>jistič 3pólový-charakteristika B 20A</t>
  </si>
  <si>
    <t>-428018479</t>
  </si>
  <si>
    <t>358221110</t>
  </si>
  <si>
    <t>jistič 1pólový-charakteristika B 16A</t>
  </si>
  <si>
    <t>359807511</t>
  </si>
  <si>
    <t>741321003</t>
  </si>
  <si>
    <t>Montáž proudových chráničů dvoupólových nn do 25 A ve skříni</t>
  </si>
  <si>
    <t>-891625025</t>
  </si>
  <si>
    <t>Montáž proudových chráničů se zapojením vodičů dvoupólových nn do 25 A ve skříni</t>
  </si>
  <si>
    <t>358890500.1 R</t>
  </si>
  <si>
    <t>chránič proudový 10b030ac</t>
  </si>
  <si>
    <t>-744689912</t>
  </si>
  <si>
    <t>chránič proudový 2pólový 16A pracovního proudu 0.01 A</t>
  </si>
  <si>
    <t>358892100.1 R</t>
  </si>
  <si>
    <t>chránič proudový 16b030ac</t>
  </si>
  <si>
    <t>554089589</t>
  </si>
  <si>
    <t>chránič proudový 4pólový 25A pracovního proudu 0.3 A</t>
  </si>
  <si>
    <t>35822402</t>
  </si>
  <si>
    <t>403456796</t>
  </si>
  <si>
    <t>35889206</t>
  </si>
  <si>
    <t>chránič proudový 4pólový 25A pracovního proudu 0.03 A</t>
  </si>
  <si>
    <t>112685131</t>
  </si>
  <si>
    <t>741322001</t>
  </si>
  <si>
    <t>Montáž svodiče bleskových proudů nn typ 1 jednopólových impulzní proud do 35 kA</t>
  </si>
  <si>
    <t>-411431612</t>
  </si>
  <si>
    <t>Montáž přepěťových ochran nn se zapojením vodičů svodiče bleskových proudů – typ 1 jednopólových, pro impulsní proud do 35 kA</t>
  </si>
  <si>
    <t>358895050</t>
  </si>
  <si>
    <t>ochrana přepěťová - součtové jiskřiště 1. stupně mezi PE a N</t>
  </si>
  <si>
    <t>938692276</t>
  </si>
  <si>
    <t>741372051</t>
  </si>
  <si>
    <t>Montáž svítidlo LED bytové přisazené stropní reflektorové bez čidla</t>
  </si>
  <si>
    <t>-1769760551</t>
  </si>
  <si>
    <t>Montáž svítidel LED se zapojením vodičů bytových nebo společenských místností přisazených stropních reflektorových bez pohybového čidla</t>
  </si>
  <si>
    <t>35835106.R</t>
  </si>
  <si>
    <t>svítidlo LED přisazené 1x18W</t>
  </si>
  <si>
    <t>755400444</t>
  </si>
  <si>
    <t>741372052</t>
  </si>
  <si>
    <t>Montáž svítidlo LED bytové přisazené stropní reflektorové s čidlem</t>
  </si>
  <si>
    <t>842780303</t>
  </si>
  <si>
    <t>Montáž svítidel LED se zapojením vodičů bytových nebo společenských místností přisazených stropních reflektorových s pohybovým čidlem</t>
  </si>
  <si>
    <t>35835106.R1</t>
  </si>
  <si>
    <t>svítidlo LED přisazené 1x18W s pohybovým čidlem</t>
  </si>
  <si>
    <t>-1700799321</t>
  </si>
  <si>
    <t>741372112</t>
  </si>
  <si>
    <t>Montáž svítidlo LED bytové vestavné podhledové čtvercové do 0,36 m2</t>
  </si>
  <si>
    <t>1180031551</t>
  </si>
  <si>
    <t>Montáž svítidel LED se zapojením vodičů bytových nebo společenských místností vestavných podhledových čtvercových nebo obdélníkových, obsahu přes 0,09 do 0,36 m2</t>
  </si>
  <si>
    <t>22+8+3</t>
  </si>
  <si>
    <t>35835106.R2</t>
  </si>
  <si>
    <t>svítidlo LED vestavné 1x33W</t>
  </si>
  <si>
    <t>1415271761</t>
  </si>
  <si>
    <t>35835106.R3</t>
  </si>
  <si>
    <t>svítidlo LED vestavné 1x52W</t>
  </si>
  <si>
    <t>-1724544476</t>
  </si>
  <si>
    <t>742</t>
  </si>
  <si>
    <t>Elektroinstalace - slaboproud</t>
  </si>
  <si>
    <t>74201</t>
  </si>
  <si>
    <t>D+M nástěnný rozvaděč premium split rud 18u</t>
  </si>
  <si>
    <t>1087856992</t>
  </si>
  <si>
    <t>74202</t>
  </si>
  <si>
    <t>D+M  19" výsuvná optická vana</t>
  </si>
  <si>
    <t>-2099150551</t>
  </si>
  <si>
    <t>D+M 19" výsuvná optická vana</t>
  </si>
  <si>
    <t>74203</t>
  </si>
  <si>
    <t>D+M průchodka PG 11</t>
  </si>
  <si>
    <t>-1668255539</t>
  </si>
  <si>
    <t>74204</t>
  </si>
  <si>
    <t>D+M přední organizér pro ORPM</t>
  </si>
  <si>
    <t>247518750</t>
  </si>
  <si>
    <t>74205</t>
  </si>
  <si>
    <t>D+M modulární předení panel</t>
  </si>
  <si>
    <t>5627091</t>
  </si>
  <si>
    <t>74206</t>
  </si>
  <si>
    <t>19" vyvazovací panely s plastovými oky D+M</t>
  </si>
  <si>
    <t>1553275801</t>
  </si>
  <si>
    <t>74207</t>
  </si>
  <si>
    <t>381646184</t>
  </si>
  <si>
    <t>74208</t>
  </si>
  <si>
    <t>D+M solarix zařezávací keystone cat5e utp rj45 černý svorkovnice 90</t>
  </si>
  <si>
    <t>428198586</t>
  </si>
  <si>
    <t>74209</t>
  </si>
  <si>
    <t>D+M základní napájecí panel 9*230v</t>
  </si>
  <si>
    <t>1480987553</t>
  </si>
  <si>
    <t>74210</t>
  </si>
  <si>
    <t>Pigtail lc,2m,50/125,om3,multimode d+m</t>
  </si>
  <si>
    <t>1962839398</t>
  </si>
  <si>
    <t>74211</t>
  </si>
  <si>
    <t>d+m cisco sf350-48p-port 10/100 poe managed switch</t>
  </si>
  <si>
    <t>686545665</t>
  </si>
  <si>
    <t>74212</t>
  </si>
  <si>
    <t>d+m optický modul ubnt u fiber mm 1gbit 2ks</t>
  </si>
  <si>
    <t>-1552540119</t>
  </si>
  <si>
    <t>742121001</t>
  </si>
  <si>
    <t>Montáž kabelů sdělovacích pro vnitřní rozvody do 15 žil</t>
  </si>
  <si>
    <t>-1816891524</t>
  </si>
  <si>
    <t>Montáž kabelů sdělovacích pro vnitřní rozvody počtu žil do 15</t>
  </si>
  <si>
    <t>34121015</t>
  </si>
  <si>
    <t>kabel sdělovací s Cu jádrem 4x2x0,5mm</t>
  </si>
  <si>
    <t>968506319</t>
  </si>
  <si>
    <t>74213</t>
  </si>
  <si>
    <t>-814908948</t>
  </si>
  <si>
    <t>74214</t>
  </si>
  <si>
    <t>1588885843</t>
  </si>
  <si>
    <t>74215</t>
  </si>
  <si>
    <t>d+m optický kabel wbf 8vláken 50/125 om3 lsoh</t>
  </si>
  <si>
    <t>1618886670</t>
  </si>
  <si>
    <t>74216</t>
  </si>
  <si>
    <t>ukončení optického kabelu pigtailem/svaření</t>
  </si>
  <si>
    <t>337180327</t>
  </si>
  <si>
    <t>74217</t>
  </si>
  <si>
    <t>měření optického kabelu</t>
  </si>
  <si>
    <t>kpl</t>
  </si>
  <si>
    <t>991237330</t>
  </si>
  <si>
    <t>Práce a dodávky M</t>
  </si>
  <si>
    <t>21-M</t>
  </si>
  <si>
    <t>Elektromontáže</t>
  </si>
  <si>
    <t>006R</t>
  </si>
  <si>
    <t>demontáž stávající elektroinstalace</t>
  </si>
  <si>
    <t>1097582137</t>
  </si>
  <si>
    <t>007R</t>
  </si>
  <si>
    <t>Drobný ostatní materiál</t>
  </si>
  <si>
    <t>1828117334</t>
  </si>
  <si>
    <t>210280002</t>
  </si>
  <si>
    <t>Zkoušky a prohlídky el rozvodů a zařízení celková prohlídka pro objem mtž prací do 500 000 Kč</t>
  </si>
  <si>
    <t>425480327</t>
  </si>
  <si>
    <t>Zkoušky a prohlídky elektrických rozvodů a zařízení celková prohlídka, zkoušení, měření a vyhotovení revizní zprávy pro objem montážních prací přes 100 do 500 tisíc Kč</t>
  </si>
  <si>
    <t>22-M</t>
  </si>
  <si>
    <t>Montáže technologických zařízení pro dopravní stavby</t>
  </si>
  <si>
    <t>220300531R</t>
  </si>
  <si>
    <t>Ukončení kabel CMSM do 7 žil 0,50 mm2 na svorkovnici WAGO</t>
  </si>
  <si>
    <t>1926373584</t>
  </si>
  <si>
    <t>Ukončení vodiče na svorkovnici na kabelu CMSM do 7 žil 0,50 mm2</t>
  </si>
  <si>
    <t>05 - VRN</t>
  </si>
  <si>
    <t>VRN - Vedlejší rozpočtové náklady</t>
  </si>
  <si>
    <t xml:space="preserve">    VRN3 - Zařízení staveniště</t>
  </si>
  <si>
    <t xml:space="preserve">    VRN4 - Inženýrská činnost</t>
  </si>
  <si>
    <t>Vedlejší rozpočtové náklady</t>
  </si>
  <si>
    <t>VRN3</t>
  </si>
  <si>
    <t>Zařízení staveniště</t>
  </si>
  <si>
    <t>030001000</t>
  </si>
  <si>
    <t>1024</t>
  </si>
  <si>
    <t>2130495917</t>
  </si>
  <si>
    <t>039002000</t>
  </si>
  <si>
    <t>Zrušení zařízení staveniště</t>
  </si>
  <si>
    <t>-1124598520</t>
  </si>
  <si>
    <t>VRN4</t>
  </si>
  <si>
    <t>Inženýrská činnost</t>
  </si>
  <si>
    <t>043002000</t>
  </si>
  <si>
    <t>Zkoušky a ostatní měření</t>
  </si>
  <si>
    <t>1878229808</t>
  </si>
  <si>
    <t>045002000</t>
  </si>
  <si>
    <t>Kompletační a koordinační činnost</t>
  </si>
  <si>
    <t>-204367464</t>
  </si>
  <si>
    <t>049002000</t>
  </si>
  <si>
    <t>Ostatní inženýrská činnost</t>
  </si>
  <si>
    <t>1357498576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</si>
  <si>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</si>
  <si>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</si>
  <si>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</si>
  <si>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</si>
  <si>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</si>
  <si>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</si>
  <si>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</si>
  <si>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se myslí "účastník zadávacího řízení" ve smyslu zákona o zadávání veřejných zakázek. 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</si>
  <si>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</si>
  <si>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</si>
  <si>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</si>
  <si>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</si>
  <si>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</si>
  <si>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</si>
  <si>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</si>
  <si>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</si>
  <si>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</si>
  <si>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</si>
  <si>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</si>
  <si>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</si>
  <si>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</si>
  <si>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</si>
  <si>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</si>
  <si>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</si>
  <si>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</si>
  <si>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</si>
  <si>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</si>
  <si>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</si>
  <si>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</si>
  <si>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</si>
  <si>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</si>
  <si>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</si>
  <si>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</si>
  <si>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</si>
  <si>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</si>
  <si>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</si>
  <si>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</si>
  <si>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</si>
  <si>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</si>
  <si>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</si>
  <si>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</si>
  <si>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</si>
  <si>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</si>
  <si>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</si>
  <si>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</si>
  <si>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</si>
  <si>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</si>
  <si>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</si>
  <si>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</si>
  <si>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</si>
  <si>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</si>
  <si>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</si>
  <si>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</si>
  <si>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</si>
  <si>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</si>
  <si>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</si>
  <si>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</si>
  <si>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</si>
  <si>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</si>
  <si>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</si>
  <si>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</si>
  <si>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</si>
  <si>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</si>
  <si>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</si>
  <si>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</si>
  <si>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</si>
  <si>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</si>
  <si>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</si>
  <si>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</si>
  <si>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</si>
  <si>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</si>
  <si>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</si>
  <si>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</si>
  <si>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</si>
  <si>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</si>
  <si>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</si>
  <si>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</si>
  <si>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</si>
  <si>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</si>
  <si>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</si>
  <si>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</si>
  <si>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</si>
  <si>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</si>
  <si>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</si>
  <si>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</si>
  <si>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</si>
  <si>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</si>
  <si>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</si>
  <si>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</si>
  <si>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</si>
  <si>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</si>
  <si>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</si>
  <si>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</si>
  <si>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</si>
  <si>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</si>
  <si>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</si>
  <si>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</si>
  <si>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</si>
  <si>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</si>
  <si>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</si>
  <si>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</si>
  <si>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</si>
  <si>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</si>
  <si>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</si>
  <si>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</si>
  <si>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</si>
  <si>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</si>
  <si>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</si>
  <si>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</si>
  <si>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</si>
  <si>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</si>
  <si>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</si>
  <si>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</si>
  <si>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</si>
  <si>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</si>
  <si>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</si>
  <si>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</si>
  <si>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</si>
  <si>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</si>
  <si>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</si>
  <si>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</si>
  <si>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</si>
  <si>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</si>
  <si>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</si>
  <si>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</si>
  <si>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</si>
  <si>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</si>
  <si>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</si>
  <si>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</si>
  <si>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</si>
  <si>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</si>
  <si>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</si>
  <si>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</si>
  <si>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</si>
  <si>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</si>
  <si>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</si>
  <si>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</si>
  <si>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</si>
  <si>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</si>
  <si>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</si>
  <si>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</si>
  <si>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</si>
  <si>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</si>
  <si>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</si>
  <si>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</si>
  <si>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</si>
  <si>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</si>
  <si>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</si>
  <si>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</si>
  <si>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</si>
  <si>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</si>
  <si>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</si>
  <si>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</si>
  <si>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</si>
  <si>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</si>
  <si>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</si>
  <si>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</si>
  <si>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</si>
  <si>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</si>
  <si>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</si>
  <si>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</si>
  <si>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</si>
  <si>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</si>
  <si>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</si>
  <si>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</si>
  <si>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</si>
  <si>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</si>
  <si>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</si>
  <si>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</si>
  <si>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</si>
  <si>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</si>
  <si>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</si>
  <si>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</si>
  <si>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</si>
  <si>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</si>
  <si>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</si>
  <si>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</si>
  <si>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</si>
  <si>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</si>
  <si>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</si>
  <si>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</si>
  <si>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</si>
  <si>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</si>
  <si>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</si>
  <si>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</si>
  <si>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</si>
  <si>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>Multimódový optický patch kabel, 0.5m, zakončený konektory LC-LC</t>
  </si>
  <si>
    <t>d+m Multimódový optický patch kabel, 0.5m, zakončený konektory LC-LC</t>
  </si>
  <si>
    <t>d+m zásuvka datová CAT6 STP 2xRJ45, pod omítku, bílá (verze se stíněním)</t>
  </si>
  <si>
    <t>D+M Modulární patch panel vel. 3U, 48 pozic, 19", neosazený, RAL9005</t>
  </si>
  <si>
    <t>zásuvka dvojnásobná 16A s přepěťovou ochranou s optickou signalizací, bílá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</si>
</sst>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44">
    <font>
      <sz val="8"/>
      <name val="Arial CE"/>
      <family val="2"/>
    </font>
    <font>
      <sz val="10"/>
      <name val="Arial"/>
      <family val="2"/>
    </font>
    <font>
      <sz val="8"/>
      <color rgb="FF969696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12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8"/>
      <color rgb="FF0000FF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  <font>
      <sz val="7"/>
      <name val="Arial"/>
      <family val="2"/>
    </font>
    <font>
      <i/>
      <sz val="7"/>
      <name val="Arial CE"/>
      <family val="2"/>
    </font>
  </fonts>
  <fills count="7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hair"/>
      <bottom style="hair">
        <color rgb="FF969696"/>
      </bottom>
    </border>
    <border>
      <left style="hair">
        <color rgb="FF969696"/>
      </left>
      <right style="hair">
        <color rgb="FF969696"/>
      </right>
      <top/>
      <bottom style="hair">
        <color rgb="FF969696"/>
      </bottom>
    </border>
    <border>
      <left/>
      <right/>
      <top style="hair">
        <color rgb="FF969696"/>
      </top>
      <bottom style="hair"/>
    </border>
    <border>
      <left style="hair">
        <color rgb="FF969696"/>
      </left>
      <right style="hair">
        <color rgb="FF969696"/>
      </right>
      <top style="hair">
        <color rgb="FF969696"/>
      </top>
      <bottom style="hair"/>
    </border>
    <border>
      <left style="hair"/>
      <right style="hair"/>
      <top style="hair"/>
      <bottom style="hair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355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0" fillId="2" borderId="0" xfId="0" applyFont="1" applyFill="1" applyAlignment="1" applyProtection="1">
      <alignment horizontal="left" vertical="center"/>
      <protection locked="0"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0" fontId="0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Font="1" applyBorder="1" applyAlignment="1">
      <alignment vertical="center"/>
    </xf>
    <xf numFmtId="0" fontId="17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0" fillId="0" borderId="0" xfId="0" applyNumberFormat="1" applyFont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0" fillId="4" borderId="13" xfId="0" applyFont="1" applyFill="1" applyBorder="1" applyAlignment="1">
      <alignment horizontal="center" vertical="center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4" fontId="22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9" fillId="0" borderId="18" xfId="0" applyNumberFormat="1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166" fontId="19" fillId="0" borderId="0" xfId="0" applyNumberFormat="1" applyFont="1" applyBorder="1" applyAlignment="1">
      <alignment vertical="center"/>
    </xf>
    <xf numFmtId="4" fontId="19" fillId="0" borderId="12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7" fillId="0" borderId="18" xfId="0" applyNumberFormat="1" applyFont="1" applyBorder="1" applyAlignment="1">
      <alignment vertical="center"/>
    </xf>
    <xf numFmtId="4" fontId="27" fillId="0" borderId="0" xfId="0" applyNumberFormat="1" applyFont="1" applyBorder="1" applyAlignment="1">
      <alignment vertical="center"/>
    </xf>
    <xf numFmtId="166" fontId="27" fillId="0" borderId="0" xfId="0" applyNumberFormat="1" applyFont="1" applyBorder="1" applyAlignment="1">
      <alignment vertical="center"/>
    </xf>
    <xf numFmtId="4" fontId="27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7" fillId="0" borderId="19" xfId="0" applyNumberFormat="1" applyFont="1" applyBorder="1" applyAlignment="1">
      <alignment vertical="center"/>
    </xf>
    <xf numFmtId="4" fontId="27" fillId="0" borderId="20" xfId="0" applyNumberFormat="1" applyFont="1" applyBorder="1" applyAlignment="1">
      <alignment vertical="center"/>
    </xf>
    <xf numFmtId="166" fontId="27" fillId="0" borderId="20" xfId="0" applyNumberFormat="1" applyFont="1" applyBorder="1" applyAlignment="1">
      <alignment vertical="center"/>
    </xf>
    <xf numFmtId="4" fontId="27" fillId="0" borderId="21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right" vertical="center"/>
      <protection locked="0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20" fillId="4" borderId="0" xfId="0" applyFont="1" applyFill="1" applyAlignment="1">
      <alignment horizontal="left" vertical="center"/>
    </xf>
    <xf numFmtId="0" fontId="0" fillId="4" borderId="0" xfId="0" applyFont="1" applyFill="1" applyAlignment="1" applyProtection="1">
      <alignment vertical="center"/>
      <protection locked="0"/>
    </xf>
    <xf numFmtId="0" fontId="20" fillId="4" borderId="0" xfId="0" applyFont="1" applyFill="1" applyAlignment="1">
      <alignment horizontal="right" vertical="center"/>
    </xf>
    <xf numFmtId="0" fontId="28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>
      <alignment vertical="center"/>
    </xf>
    <xf numFmtId="0" fontId="0" fillId="0" borderId="3" xfId="0" applyFont="1" applyBorder="1" applyAlignment="1">
      <alignment horizontal="center" vertical="center" wrapText="1"/>
    </xf>
    <xf numFmtId="0" fontId="20" fillId="4" borderId="14" xfId="0" applyFont="1" applyFill="1" applyBorder="1" applyAlignment="1">
      <alignment horizontal="center" vertical="center" wrapText="1"/>
    </xf>
    <xf numFmtId="0" fontId="20" fillId="4" borderId="15" xfId="0" applyFont="1" applyFill="1" applyBorder="1" applyAlignment="1">
      <alignment horizontal="center" vertical="center" wrapText="1"/>
    </xf>
    <xf numFmtId="0" fontId="20" fillId="4" borderId="15" xfId="0" applyFont="1" applyFill="1" applyBorder="1" applyAlignment="1" applyProtection="1">
      <alignment horizontal="center" vertical="center" wrapText="1"/>
      <protection locked="0"/>
    </xf>
    <xf numFmtId="0" fontId="20" fillId="4" borderId="16" xfId="0" applyFont="1" applyFill="1" applyBorder="1" applyAlignment="1">
      <alignment horizontal="center" vertical="center" wrapText="1"/>
    </xf>
    <xf numFmtId="4" fontId="22" fillId="0" borderId="0" xfId="0" applyNumberFormat="1" applyFont="1" applyAlignment="1">
      <alignment/>
    </xf>
    <xf numFmtId="166" fontId="29" fillId="0" borderId="10" xfId="0" applyNumberFormat="1" applyFont="1" applyBorder="1" applyAlignment="1">
      <alignment/>
    </xf>
    <xf numFmtId="166" fontId="29" fillId="0" borderId="11" xfId="0" applyNumberFormat="1" applyFont="1" applyBorder="1" applyAlignment="1">
      <alignment/>
    </xf>
    <xf numFmtId="4" fontId="18" fillId="0" borderId="0" xfId="0" applyNumberFormat="1" applyFont="1" applyAlignment="1">
      <alignment vertical="center"/>
    </xf>
    <xf numFmtId="0" fontId="8" fillId="0" borderId="3" xfId="0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>
      <alignment/>
    </xf>
    <xf numFmtId="0" fontId="8" fillId="0" borderId="18" xfId="0" applyFont="1" applyBorder="1" applyAlignment="1">
      <alignment/>
    </xf>
    <xf numFmtId="0" fontId="8" fillId="0" borderId="0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12" xfId="0" applyNumberFormat="1" applyFont="1" applyBorder="1" applyAlignment="1">
      <alignment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4" fontId="7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horizontal="left" vertical="center" wrapText="1"/>
      <protection locked="0"/>
    </xf>
    <xf numFmtId="4" fontId="0" fillId="2" borderId="22" xfId="0" applyNumberFormat="1" applyFont="1" applyFill="1" applyBorder="1" applyAlignment="1" applyProtection="1">
      <alignment vertical="center"/>
      <protection locked="0"/>
    </xf>
    <xf numFmtId="4" fontId="0" fillId="0" borderId="22" xfId="0" applyNumberFormat="1" applyFont="1" applyBorder="1" applyAlignment="1" applyProtection="1">
      <alignment vertical="center"/>
      <protection locked="0"/>
    </xf>
    <xf numFmtId="0" fontId="2" fillId="2" borderId="18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center" vertical="center"/>
    </xf>
    <xf numFmtId="166" fontId="2" fillId="0" borderId="0" xfId="0" applyNumberFormat="1" applyFont="1" applyBorder="1" applyAlignment="1">
      <alignment vertical="center"/>
    </xf>
    <xf numFmtId="166" fontId="2" fillId="0" borderId="12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0" fillId="0" borderId="18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18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8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8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32" fillId="0" borderId="22" xfId="0" applyFont="1" applyBorder="1" applyAlignment="1" applyProtection="1">
      <alignment horizontal="left" vertical="center" wrapText="1"/>
      <protection locked="0"/>
    </xf>
    <xf numFmtId="4" fontId="32" fillId="2" borderId="22" xfId="0" applyNumberFormat="1" applyFont="1" applyFill="1" applyBorder="1" applyAlignment="1" applyProtection="1">
      <alignment vertical="center"/>
      <protection locked="0"/>
    </xf>
    <xf numFmtId="4" fontId="32" fillId="0" borderId="22" xfId="0" applyNumberFormat="1" applyFont="1" applyBorder="1" applyAlignment="1" applyProtection="1">
      <alignment vertical="center"/>
      <protection locked="0"/>
    </xf>
    <xf numFmtId="0" fontId="32" fillId="0" borderId="3" xfId="0" applyFont="1" applyBorder="1" applyAlignment="1">
      <alignment vertical="center"/>
    </xf>
    <xf numFmtId="0" fontId="32" fillId="2" borderId="18" xfId="0" applyFont="1" applyFill="1" applyBorder="1" applyAlignment="1" applyProtection="1">
      <alignment horizontal="left" vertical="center"/>
      <protection locked="0"/>
    </xf>
    <xf numFmtId="0" fontId="32" fillId="0" borderId="0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0" xfId="0" applyAlignment="1">
      <alignment vertical="top"/>
    </xf>
    <xf numFmtId="0" fontId="33" fillId="0" borderId="23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33" fillId="0" borderId="25" xfId="0" applyFont="1" applyBorder="1" applyAlignment="1">
      <alignment vertical="center" wrapText="1"/>
    </xf>
    <xf numFmtId="0" fontId="33" fillId="0" borderId="26" xfId="0" applyFont="1" applyBorder="1" applyAlignment="1">
      <alignment horizontal="center" vertical="center" wrapText="1"/>
    </xf>
    <xf numFmtId="0" fontId="33" fillId="0" borderId="27" xfId="0" applyFont="1" applyBorder="1" applyAlignment="1">
      <alignment horizontal="center" vertical="center" wrapText="1"/>
    </xf>
    <xf numFmtId="0" fontId="33" fillId="0" borderId="26" xfId="0" applyFont="1" applyBorder="1" applyAlignment="1">
      <alignment vertical="center" wrapText="1"/>
    </xf>
    <xf numFmtId="0" fontId="33" fillId="0" borderId="27" xfId="0" applyFont="1" applyBorder="1" applyAlignment="1">
      <alignment vertical="center" wrapText="1"/>
    </xf>
    <xf numFmtId="0" fontId="35" fillId="0" borderId="0" xfId="0" applyFont="1" applyBorder="1" applyAlignment="1">
      <alignment horizontal="left" vertical="center" wrapText="1"/>
    </xf>
    <xf numFmtId="0" fontId="36" fillId="0" borderId="0" xfId="0" applyFont="1" applyBorder="1" applyAlignment="1">
      <alignment horizontal="left" vertical="center" wrapText="1"/>
    </xf>
    <xf numFmtId="0" fontId="36" fillId="0" borderId="26" xfId="0" applyFont="1" applyBorder="1" applyAlignment="1">
      <alignment vertical="center" wrapText="1"/>
    </xf>
    <xf numFmtId="0" fontId="36" fillId="0" borderId="0" xfId="0" applyFont="1" applyBorder="1" applyAlignment="1">
      <alignment vertical="center" wrapText="1"/>
    </xf>
    <xf numFmtId="0" fontId="36" fillId="0" borderId="0" xfId="0" applyFont="1" applyBorder="1" applyAlignment="1">
      <alignment horizontal="left" vertical="center"/>
    </xf>
    <xf numFmtId="0" fontId="36" fillId="0" borderId="0" xfId="0" applyFont="1" applyBorder="1" applyAlignment="1">
      <alignment vertical="center"/>
    </xf>
    <xf numFmtId="49" fontId="36" fillId="0" borderId="0" xfId="0" applyNumberFormat="1" applyFont="1" applyBorder="1" applyAlignment="1">
      <alignment vertical="center" wrapText="1"/>
    </xf>
    <xf numFmtId="0" fontId="33" fillId="0" borderId="28" xfId="0" applyFont="1" applyBorder="1" applyAlignment="1">
      <alignment vertical="center" wrapText="1"/>
    </xf>
    <xf numFmtId="0" fontId="37" fillId="0" borderId="29" xfId="0" applyFont="1" applyBorder="1" applyAlignment="1">
      <alignment vertical="center" wrapText="1"/>
    </xf>
    <xf numFmtId="0" fontId="33" fillId="0" borderId="30" xfId="0" applyFont="1" applyBorder="1" applyAlignment="1">
      <alignment vertical="center" wrapText="1"/>
    </xf>
    <xf numFmtId="0" fontId="33" fillId="0" borderId="0" xfId="0" applyFont="1" applyBorder="1" applyAlignment="1">
      <alignment vertical="top"/>
    </xf>
    <xf numFmtId="0" fontId="33" fillId="0" borderId="0" xfId="0" applyFont="1" applyAlignment="1">
      <alignment vertical="top"/>
    </xf>
    <xf numFmtId="0" fontId="33" fillId="0" borderId="23" xfId="0" applyFont="1" applyBorder="1" applyAlignment="1">
      <alignment horizontal="left" vertical="center"/>
    </xf>
    <xf numFmtId="0" fontId="33" fillId="0" borderId="24" xfId="0" applyFont="1" applyBorder="1" applyAlignment="1">
      <alignment horizontal="left" vertical="center"/>
    </xf>
    <xf numFmtId="0" fontId="33" fillId="0" borderId="25" xfId="0" applyFont="1" applyBorder="1" applyAlignment="1">
      <alignment horizontal="left" vertical="center"/>
    </xf>
    <xf numFmtId="0" fontId="33" fillId="0" borderId="26" xfId="0" applyFont="1" applyBorder="1" applyAlignment="1">
      <alignment horizontal="left" vertical="center"/>
    </xf>
    <xf numFmtId="0" fontId="33" fillId="0" borderId="27" xfId="0" applyFont="1" applyBorder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38" fillId="0" borderId="0" xfId="0" applyFont="1" applyAlignment="1">
      <alignment horizontal="left" vertical="center"/>
    </xf>
    <xf numFmtId="0" fontId="35" fillId="0" borderId="29" xfId="0" applyFont="1" applyBorder="1" applyAlignment="1">
      <alignment horizontal="left" vertical="center"/>
    </xf>
    <xf numFmtId="0" fontId="35" fillId="0" borderId="29" xfId="0" applyFont="1" applyBorder="1" applyAlignment="1">
      <alignment horizontal="center" vertical="center"/>
    </xf>
    <xf numFmtId="0" fontId="38" fillId="0" borderId="29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36" fillId="0" borderId="0" xfId="0" applyFont="1" applyAlignment="1">
      <alignment horizontal="left" vertical="center"/>
    </xf>
    <xf numFmtId="0" fontId="36" fillId="0" borderId="0" xfId="0" applyFont="1" applyBorder="1" applyAlignment="1">
      <alignment horizontal="center" vertical="center"/>
    </xf>
    <xf numFmtId="0" fontId="36" fillId="0" borderId="26" xfId="0" applyFont="1" applyBorder="1" applyAlignment="1">
      <alignment horizontal="left" vertical="center"/>
    </xf>
    <xf numFmtId="0" fontId="36" fillId="0" borderId="0" xfId="0" applyFont="1" applyFill="1" applyBorder="1" applyAlignment="1">
      <alignment horizontal="left" vertical="center"/>
    </xf>
    <xf numFmtId="0" fontId="36" fillId="0" borderId="0" xfId="0" applyFont="1" applyFill="1" applyBorder="1" applyAlignment="1">
      <alignment horizontal="center" vertical="center"/>
    </xf>
    <xf numFmtId="0" fontId="33" fillId="0" borderId="28" xfId="0" applyFont="1" applyBorder="1" applyAlignment="1">
      <alignment horizontal="left" vertical="center"/>
    </xf>
    <xf numFmtId="0" fontId="37" fillId="0" borderId="29" xfId="0" applyFont="1" applyBorder="1" applyAlignment="1">
      <alignment horizontal="left" vertical="center"/>
    </xf>
    <xf numFmtId="0" fontId="33" fillId="0" borderId="30" xfId="0" applyFont="1" applyBorder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36" fillId="0" borderId="29" xfId="0" applyFont="1" applyBorder="1" applyAlignment="1">
      <alignment horizontal="left" vertical="center"/>
    </xf>
    <xf numFmtId="0" fontId="33" fillId="0" borderId="0" xfId="0" applyFont="1" applyBorder="1" applyAlignment="1">
      <alignment horizontal="left" vertical="center" wrapText="1"/>
    </xf>
    <xf numFmtId="0" fontId="36" fillId="0" borderId="0" xfId="0" applyFont="1" applyBorder="1" applyAlignment="1">
      <alignment horizontal="center" vertical="center" wrapText="1"/>
    </xf>
    <xf numFmtId="0" fontId="33" fillId="0" borderId="23" xfId="0" applyFont="1" applyBorder="1" applyAlignment="1">
      <alignment horizontal="left" vertical="center" wrapText="1"/>
    </xf>
    <xf numFmtId="0" fontId="33" fillId="0" borderId="24" xfId="0" applyFont="1" applyBorder="1" applyAlignment="1">
      <alignment horizontal="left" vertical="center" wrapText="1"/>
    </xf>
    <xf numFmtId="0" fontId="33" fillId="0" borderId="25" xfId="0" applyFont="1" applyBorder="1" applyAlignment="1">
      <alignment horizontal="left" vertical="center" wrapText="1"/>
    </xf>
    <xf numFmtId="0" fontId="33" fillId="0" borderId="26" xfId="0" applyFont="1" applyBorder="1" applyAlignment="1">
      <alignment horizontal="left" vertical="center" wrapText="1"/>
    </xf>
    <xf numFmtId="0" fontId="33" fillId="0" borderId="27" xfId="0" applyFont="1" applyBorder="1" applyAlignment="1">
      <alignment horizontal="left" vertical="center" wrapText="1"/>
    </xf>
    <xf numFmtId="0" fontId="38" fillId="0" borderId="26" xfId="0" applyFont="1" applyBorder="1" applyAlignment="1">
      <alignment horizontal="left" vertical="center" wrapText="1"/>
    </xf>
    <xf numFmtId="0" fontId="38" fillId="0" borderId="27" xfId="0" applyFont="1" applyBorder="1" applyAlignment="1">
      <alignment horizontal="left" vertical="center" wrapText="1"/>
    </xf>
    <xf numFmtId="0" fontId="36" fillId="0" borderId="26" xfId="0" applyFont="1" applyBorder="1" applyAlignment="1">
      <alignment horizontal="left" vertical="center" wrapText="1"/>
    </xf>
    <xf numFmtId="0" fontId="36" fillId="0" borderId="27" xfId="0" applyFont="1" applyBorder="1" applyAlignment="1">
      <alignment horizontal="left" vertical="center" wrapText="1"/>
    </xf>
    <xf numFmtId="0" fontId="36" fillId="0" borderId="27" xfId="0" applyFont="1" applyBorder="1" applyAlignment="1">
      <alignment horizontal="left" vertical="center"/>
    </xf>
    <xf numFmtId="0" fontId="36" fillId="0" borderId="28" xfId="0" applyFont="1" applyBorder="1" applyAlignment="1">
      <alignment horizontal="left" vertical="center" wrapText="1"/>
    </xf>
    <xf numFmtId="0" fontId="36" fillId="0" borderId="29" xfId="0" applyFont="1" applyBorder="1" applyAlignment="1">
      <alignment horizontal="left" vertical="center" wrapText="1"/>
    </xf>
    <xf numFmtId="0" fontId="36" fillId="0" borderId="30" xfId="0" applyFont="1" applyBorder="1" applyAlignment="1">
      <alignment horizontal="left" vertical="center" wrapText="1"/>
    </xf>
    <xf numFmtId="0" fontId="36" fillId="0" borderId="0" xfId="0" applyFont="1" applyBorder="1" applyAlignment="1">
      <alignment horizontal="left" vertical="top"/>
    </xf>
    <xf numFmtId="0" fontId="36" fillId="0" borderId="0" xfId="0" applyFont="1" applyBorder="1" applyAlignment="1">
      <alignment horizontal="center" vertical="top"/>
    </xf>
    <xf numFmtId="0" fontId="36" fillId="0" borderId="28" xfId="0" applyFont="1" applyBorder="1" applyAlignment="1">
      <alignment horizontal="left" vertical="center"/>
    </xf>
    <xf numFmtId="0" fontId="36" fillId="0" borderId="30" xfId="0" applyFont="1" applyBorder="1" applyAlignment="1">
      <alignment horizontal="left" vertical="center"/>
    </xf>
    <xf numFmtId="0" fontId="38" fillId="0" borderId="0" xfId="0" applyFont="1" applyAlignment="1">
      <alignment vertical="center"/>
    </xf>
    <xf numFmtId="0" fontId="35" fillId="0" borderId="0" xfId="0" applyFont="1" applyBorder="1" applyAlignment="1">
      <alignment vertical="center"/>
    </xf>
    <xf numFmtId="0" fontId="38" fillId="0" borderId="29" xfId="0" applyFont="1" applyBorder="1" applyAlignment="1">
      <alignment vertical="center"/>
    </xf>
    <xf numFmtId="0" fontId="35" fillId="0" borderId="29" xfId="0" applyFont="1" applyBorder="1" applyAlignment="1">
      <alignment vertical="center"/>
    </xf>
    <xf numFmtId="0" fontId="0" fillId="0" borderId="0" xfId="0" applyBorder="1" applyAlignment="1">
      <alignment vertical="top"/>
    </xf>
    <xf numFmtId="49" fontId="36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35" fillId="0" borderId="29" xfId="0" applyFont="1" applyBorder="1" applyAlignment="1">
      <alignment horizontal="left"/>
    </xf>
    <xf numFmtId="0" fontId="38" fillId="0" borderId="29" xfId="0" applyFont="1" applyBorder="1" applyAlignment="1">
      <alignment/>
    </xf>
    <xf numFmtId="0" fontId="33" fillId="0" borderId="26" xfId="0" applyFont="1" applyBorder="1" applyAlignment="1">
      <alignment vertical="top"/>
    </xf>
    <xf numFmtId="0" fontId="33" fillId="0" borderId="27" xfId="0" applyFont="1" applyBorder="1" applyAlignment="1">
      <alignment vertical="top"/>
    </xf>
    <xf numFmtId="0" fontId="33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left" vertical="top"/>
    </xf>
    <xf numFmtId="0" fontId="33" fillId="0" borderId="28" xfId="0" applyFont="1" applyBorder="1" applyAlignment="1">
      <alignment vertical="top"/>
    </xf>
    <xf numFmtId="0" fontId="33" fillId="0" borderId="29" xfId="0" applyFont="1" applyBorder="1" applyAlignment="1">
      <alignment vertical="top"/>
    </xf>
    <xf numFmtId="0" fontId="33" fillId="0" borderId="30" xfId="0" applyFont="1" applyBorder="1" applyAlignment="1">
      <alignment vertical="top"/>
    </xf>
    <xf numFmtId="0" fontId="0" fillId="5" borderId="22" xfId="0" applyFont="1" applyFill="1" applyBorder="1" applyAlignment="1" applyProtection="1">
      <alignment horizontal="left" vertical="center" wrapText="1"/>
      <protection locked="0"/>
    </xf>
    <xf numFmtId="4" fontId="0" fillId="5" borderId="2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0" fillId="0" borderId="22" xfId="0" applyFont="1" applyBorder="1" applyAlignment="1" applyProtection="1">
      <alignment horizontal="center" vertical="center"/>
      <protection/>
    </xf>
    <xf numFmtId="49" fontId="0" fillId="0" borderId="22" xfId="0" applyNumberFormat="1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center" vertical="center" wrapText="1"/>
      <protection/>
    </xf>
    <xf numFmtId="167" fontId="0" fillId="0" borderId="22" xfId="0" applyNumberFormat="1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31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32" fillId="0" borderId="22" xfId="0" applyFont="1" applyBorder="1" applyAlignment="1" applyProtection="1">
      <alignment horizontal="center" vertical="center"/>
      <protection/>
    </xf>
    <xf numFmtId="49" fontId="32" fillId="0" borderId="22" xfId="0" applyNumberFormat="1" applyFont="1" applyBorder="1" applyAlignment="1" applyProtection="1">
      <alignment horizontal="left" vertical="center" wrapText="1"/>
      <protection/>
    </xf>
    <xf numFmtId="0" fontId="32" fillId="0" borderId="22" xfId="0" applyFont="1" applyBorder="1" applyAlignment="1" applyProtection="1">
      <alignment horizontal="left" vertical="center" wrapText="1"/>
      <protection/>
    </xf>
    <xf numFmtId="0" fontId="32" fillId="0" borderId="22" xfId="0" applyFont="1" applyBorder="1" applyAlignment="1" applyProtection="1">
      <alignment horizontal="center" vertical="center" wrapText="1"/>
      <protection/>
    </xf>
    <xf numFmtId="167" fontId="32" fillId="0" borderId="22" xfId="0" applyNumberFormat="1" applyFont="1" applyBorder="1" applyAlignment="1" applyProtection="1">
      <alignment vertical="center"/>
      <protection/>
    </xf>
    <xf numFmtId="0" fontId="0" fillId="5" borderId="22" xfId="0" applyFont="1" applyFill="1" applyBorder="1" applyAlignment="1" applyProtection="1">
      <alignment horizontal="center" vertical="center"/>
      <protection/>
    </xf>
    <xf numFmtId="49" fontId="0" fillId="5" borderId="22" xfId="0" applyNumberFormat="1" applyFont="1" applyFill="1" applyBorder="1" applyAlignment="1" applyProtection="1">
      <alignment horizontal="left" vertical="center" wrapText="1"/>
      <protection/>
    </xf>
    <xf numFmtId="0" fontId="0" fillId="5" borderId="22" xfId="0" applyFont="1" applyFill="1" applyBorder="1" applyAlignment="1" applyProtection="1">
      <alignment horizontal="left" vertical="center" wrapText="1"/>
      <protection/>
    </xf>
    <xf numFmtId="0" fontId="0" fillId="5" borderId="22" xfId="0" applyFont="1" applyFill="1" applyBorder="1" applyAlignment="1" applyProtection="1">
      <alignment horizontal="center" vertical="center" wrapText="1"/>
      <protection/>
    </xf>
    <xf numFmtId="167" fontId="0" fillId="5" borderId="22" xfId="0" applyNumberFormat="1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165" fontId="0" fillId="0" borderId="0" xfId="0" applyNumberFormat="1" applyFont="1" applyAlignment="1" applyProtection="1">
      <alignment horizontal="left" vertical="center"/>
      <protection locked="0"/>
    </xf>
    <xf numFmtId="0" fontId="0" fillId="0" borderId="3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8" fillId="0" borderId="3" xfId="0" applyFont="1" applyBorder="1" applyAlignment="1" applyProtection="1">
      <alignment/>
      <protection/>
    </xf>
    <xf numFmtId="0" fontId="9" fillId="0" borderId="3" xfId="0" applyFont="1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1" fillId="0" borderId="3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4" fontId="26" fillId="0" borderId="0" xfId="0" applyNumberFormat="1" applyFont="1" applyAlignment="1">
      <alignment vertical="center"/>
    </xf>
    <xf numFmtId="0" fontId="26" fillId="0" borderId="0" xfId="0" applyFont="1" applyAlignment="1">
      <alignment vertical="center"/>
    </xf>
    <xf numFmtId="4" fontId="22" fillId="0" borderId="0" xfId="0" applyNumberFormat="1" applyFont="1" applyAlignment="1">
      <alignment horizontal="right" vertical="center"/>
    </xf>
    <xf numFmtId="4" fontId="22" fillId="0" borderId="0" xfId="0" applyNumberFormat="1" applyFont="1" applyAlignment="1">
      <alignment vertical="center"/>
    </xf>
    <xf numFmtId="0" fontId="20" fillId="4" borderId="6" xfId="0" applyFont="1" applyFill="1" applyBorder="1" applyAlignment="1">
      <alignment horizontal="center" vertical="center"/>
    </xf>
    <xf numFmtId="0" fontId="20" fillId="4" borderId="7" xfId="0" applyFont="1" applyFill="1" applyBorder="1" applyAlignment="1">
      <alignment horizontal="left" vertical="center"/>
    </xf>
    <xf numFmtId="0" fontId="20" fillId="4" borderId="7" xfId="0" applyFont="1" applyFill="1" applyBorder="1" applyAlignment="1">
      <alignment horizontal="center" vertical="center"/>
    </xf>
    <xf numFmtId="0" fontId="25" fillId="0" borderId="0" xfId="0" applyFont="1" applyAlignment="1">
      <alignment horizontal="left" vertical="center" wrapText="1"/>
    </xf>
    <xf numFmtId="164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vertical="center"/>
    </xf>
    <xf numFmtId="0" fontId="20" fillId="4" borderId="7" xfId="0" applyFont="1" applyFill="1" applyBorder="1" applyAlignment="1">
      <alignment horizontal="right" vertical="center"/>
    </xf>
    <xf numFmtId="4" fontId="16" fillId="0" borderId="0" xfId="0" applyNumberFormat="1" applyFont="1" applyAlignment="1">
      <alignment vertical="center"/>
    </xf>
    <xf numFmtId="0" fontId="4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13" xfId="0" applyFont="1" applyFill="1" applyBorder="1" applyAlignment="1">
      <alignment vertical="center"/>
    </xf>
    <xf numFmtId="0" fontId="19" fillId="0" borderId="17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0" fillId="0" borderId="0" xfId="0" applyNumberFormat="1" applyFont="1" applyAlignment="1">
      <alignment horizontal="left" vertical="center"/>
    </xf>
    <xf numFmtId="0" fontId="13" fillId="6" borderId="0" xfId="0" applyFont="1" applyFill="1" applyAlignment="1">
      <alignment horizontal="center" vertical="center"/>
    </xf>
    <xf numFmtId="0" fontId="0" fillId="0" borderId="0" xfId="0"/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49" fontId="0" fillId="0" borderId="0" xfId="0" applyNumberFormat="1" applyFont="1" applyAlignment="1" applyProtection="1">
      <alignment horizontal="left" vertical="center"/>
      <protection locked="0"/>
    </xf>
    <xf numFmtId="0" fontId="0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4" fontId="17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2" borderId="0" xfId="0" applyFont="1" applyFill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36" fillId="0" borderId="0" xfId="0" applyFont="1" applyBorder="1" applyAlignment="1">
      <alignment horizontal="left" vertical="center" wrapText="1"/>
    </xf>
    <xf numFmtId="0" fontId="34" fillId="0" borderId="0" xfId="0" applyFont="1" applyBorder="1" applyAlignment="1">
      <alignment horizontal="center" vertical="center"/>
    </xf>
    <xf numFmtId="49" fontId="36" fillId="0" borderId="0" xfId="0" applyNumberFormat="1" applyFont="1" applyBorder="1" applyAlignment="1">
      <alignment horizontal="left" vertical="center" wrapText="1"/>
    </xf>
    <xf numFmtId="0" fontId="35" fillId="0" borderId="29" xfId="0" applyFont="1" applyBorder="1" applyAlignment="1">
      <alignment horizontal="left" wrapText="1"/>
    </xf>
    <xf numFmtId="0" fontId="34" fillId="0" borderId="0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left" vertical="top"/>
    </xf>
    <xf numFmtId="0" fontId="36" fillId="0" borderId="0" xfId="0" applyFont="1" applyBorder="1" applyAlignment="1">
      <alignment horizontal="left" vertical="center"/>
    </xf>
    <xf numFmtId="0" fontId="35" fillId="0" borderId="29" xfId="0" applyFont="1" applyBorder="1" applyAlignment="1">
      <alignment horizontal="left"/>
    </xf>
    <xf numFmtId="49" fontId="0" fillId="0" borderId="14" xfId="0" applyNumberFormat="1" applyFont="1" applyBorder="1" applyAlignment="1" applyProtection="1">
      <alignment horizontal="left" vertical="center" wrapText="1"/>
      <protection/>
    </xf>
    <xf numFmtId="0" fontId="0" fillId="0" borderId="16" xfId="0" applyFont="1" applyBorder="1" applyAlignment="1" applyProtection="1">
      <alignment horizontal="center" vertical="center" wrapText="1"/>
      <protection/>
    </xf>
    <xf numFmtId="0" fontId="31" fillId="0" borderId="31" xfId="0" applyFont="1" applyBorder="1" applyAlignment="1" applyProtection="1">
      <alignment horizontal="left" vertical="center" wrapText="1"/>
      <protection/>
    </xf>
    <xf numFmtId="0" fontId="32" fillId="0" borderId="32" xfId="0" applyFont="1" applyBorder="1" applyAlignment="1" applyProtection="1">
      <alignment horizontal="left" vertical="center" wrapText="1"/>
      <protection/>
    </xf>
    <xf numFmtId="0" fontId="31" fillId="0" borderId="33" xfId="0" applyFont="1" applyBorder="1" applyAlignment="1" applyProtection="1">
      <alignment horizontal="left" vertical="center" wrapText="1"/>
      <protection/>
    </xf>
    <xf numFmtId="0" fontId="0" fillId="0" borderId="34" xfId="0" applyFont="1" applyBorder="1" applyAlignment="1" applyProtection="1">
      <alignment horizontal="left" vertical="center" wrapText="1"/>
      <protection/>
    </xf>
    <xf numFmtId="0" fontId="42" fillId="0" borderId="31" xfId="0" applyFont="1" applyBorder="1"/>
    <xf numFmtId="0" fontId="0" fillId="0" borderId="35" xfId="0" applyFont="1" applyBorder="1" applyAlignment="1">
      <alignment vertical="center"/>
    </xf>
    <xf numFmtId="0" fontId="31" fillId="0" borderId="22" xfId="0" applyFont="1" applyBorder="1" applyAlignment="1" applyProtection="1">
      <alignment horizontal="left" vertical="center" wrapText="1"/>
      <protection/>
    </xf>
    <xf numFmtId="0" fontId="32" fillId="0" borderId="22" xfId="0" applyFont="1" applyBorder="1" applyAlignment="1" applyProtection="1">
      <alignment horizontal="left" vertical="center" wrapText="1"/>
      <protection/>
    </xf>
    <xf numFmtId="0" fontId="43" fillId="0" borderId="22" xfId="0" applyFont="1" applyBorder="1" applyAlignment="1" applyProtection="1">
      <alignment horizontal="left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61"/>
  <sheetViews>
    <sheetView showGridLines="0" workbookViewId="0" topLeftCell="A1">
      <selection activeCell="AN52" sqref="AN52:AP52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ht="36.95" customHeight="1">
      <c r="AR2" s="320" t="s">
        <v>6</v>
      </c>
      <c r="AS2" s="321"/>
      <c r="AT2" s="321"/>
      <c r="AU2" s="321"/>
      <c r="AV2" s="321"/>
      <c r="AW2" s="321"/>
      <c r="AX2" s="321"/>
      <c r="AY2" s="321"/>
      <c r="AZ2" s="321"/>
      <c r="BA2" s="321"/>
      <c r="BB2" s="321"/>
      <c r="BC2" s="321"/>
      <c r="BD2" s="321"/>
      <c r="BE2" s="321"/>
      <c r="BS2" s="16" t="s">
        <v>7</v>
      </c>
      <c r="BT2" s="16" t="s">
        <v>8</v>
      </c>
    </row>
    <row r="3" spans="2:72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7</v>
      </c>
      <c r="BT3" s="16" t="s">
        <v>9</v>
      </c>
    </row>
    <row r="4" spans="2:71" ht="24.95" customHeight="1">
      <c r="B4" s="19"/>
      <c r="D4" s="20" t="s">
        <v>10</v>
      </c>
      <c r="AR4" s="19"/>
      <c r="AS4" s="21" t="s">
        <v>11</v>
      </c>
      <c r="BE4" s="22" t="s">
        <v>12</v>
      </c>
      <c r="BS4" s="16" t="s">
        <v>13</v>
      </c>
    </row>
    <row r="5" spans="2:71" ht="12" customHeight="1">
      <c r="B5" s="19"/>
      <c r="D5" s="23" t="s">
        <v>14</v>
      </c>
      <c r="K5" s="322" t="s">
        <v>15</v>
      </c>
      <c r="L5" s="321"/>
      <c r="M5" s="321"/>
      <c r="N5" s="321"/>
      <c r="O5" s="321"/>
      <c r="P5" s="321"/>
      <c r="Q5" s="321"/>
      <c r="R5" s="321"/>
      <c r="S5" s="321"/>
      <c r="T5" s="321"/>
      <c r="U5" s="321"/>
      <c r="V5" s="321"/>
      <c r="W5" s="321"/>
      <c r="X5" s="321"/>
      <c r="Y5" s="321"/>
      <c r="Z5" s="321"/>
      <c r="AA5" s="321"/>
      <c r="AB5" s="321"/>
      <c r="AC5" s="321"/>
      <c r="AD5" s="321"/>
      <c r="AE5" s="321"/>
      <c r="AF5" s="321"/>
      <c r="AG5" s="321"/>
      <c r="AH5" s="321"/>
      <c r="AI5" s="321"/>
      <c r="AJ5" s="321"/>
      <c r="AK5" s="321"/>
      <c r="AL5" s="321"/>
      <c r="AM5" s="321"/>
      <c r="AN5" s="321"/>
      <c r="AO5" s="321"/>
      <c r="AR5" s="19"/>
      <c r="BE5" s="327" t="s">
        <v>16</v>
      </c>
      <c r="BS5" s="16" t="s">
        <v>7</v>
      </c>
    </row>
    <row r="6" spans="2:71" ht="36.95" customHeight="1">
      <c r="B6" s="19"/>
      <c r="D6" s="24" t="s">
        <v>17</v>
      </c>
      <c r="K6" s="323" t="s">
        <v>18</v>
      </c>
      <c r="L6" s="321"/>
      <c r="M6" s="321"/>
      <c r="N6" s="321"/>
      <c r="O6" s="321"/>
      <c r="P6" s="321"/>
      <c r="Q6" s="321"/>
      <c r="R6" s="321"/>
      <c r="S6" s="321"/>
      <c r="T6" s="321"/>
      <c r="U6" s="321"/>
      <c r="V6" s="321"/>
      <c r="W6" s="321"/>
      <c r="X6" s="321"/>
      <c r="Y6" s="321"/>
      <c r="Z6" s="321"/>
      <c r="AA6" s="321"/>
      <c r="AB6" s="321"/>
      <c r="AC6" s="321"/>
      <c r="AD6" s="321"/>
      <c r="AE6" s="321"/>
      <c r="AF6" s="321"/>
      <c r="AG6" s="321"/>
      <c r="AH6" s="321"/>
      <c r="AI6" s="321"/>
      <c r="AJ6" s="321"/>
      <c r="AK6" s="321"/>
      <c r="AL6" s="321"/>
      <c r="AM6" s="321"/>
      <c r="AN6" s="321"/>
      <c r="AO6" s="321"/>
      <c r="AR6" s="19"/>
      <c r="BE6" s="328"/>
      <c r="BS6" s="16" t="s">
        <v>7</v>
      </c>
    </row>
    <row r="7" spans="2:71" ht="12" customHeight="1">
      <c r="B7" s="19"/>
      <c r="D7" s="25" t="s">
        <v>19</v>
      </c>
      <c r="K7" s="16" t="s">
        <v>3</v>
      </c>
      <c r="AK7" s="25" t="s">
        <v>20</v>
      </c>
      <c r="AN7" s="16" t="s">
        <v>3</v>
      </c>
      <c r="AR7" s="19"/>
      <c r="BE7" s="328"/>
      <c r="BS7" s="16" t="s">
        <v>7</v>
      </c>
    </row>
    <row r="8" spans="2:71" ht="12" customHeight="1">
      <c r="B8" s="19"/>
      <c r="D8" s="25" t="s">
        <v>21</v>
      </c>
      <c r="K8" s="16" t="s">
        <v>22</v>
      </c>
      <c r="AK8" s="25" t="s">
        <v>23</v>
      </c>
      <c r="AN8" s="26" t="s">
        <v>24</v>
      </c>
      <c r="AR8" s="19"/>
      <c r="BE8" s="328"/>
      <c r="BS8" s="16" t="s">
        <v>7</v>
      </c>
    </row>
    <row r="9" spans="2:71" ht="14.45" customHeight="1">
      <c r="B9" s="19"/>
      <c r="AR9" s="19"/>
      <c r="BE9" s="328"/>
      <c r="BS9" s="16" t="s">
        <v>7</v>
      </c>
    </row>
    <row r="10" spans="2:71" ht="12" customHeight="1">
      <c r="B10" s="19"/>
      <c r="D10" s="25" t="s">
        <v>25</v>
      </c>
      <c r="AK10" s="25" t="s">
        <v>26</v>
      </c>
      <c r="AN10" s="16" t="s">
        <v>3</v>
      </c>
      <c r="AR10" s="19"/>
      <c r="BE10" s="328"/>
      <c r="BS10" s="16" t="s">
        <v>7</v>
      </c>
    </row>
    <row r="11" spans="2:71" ht="18.4" customHeight="1">
      <c r="B11" s="19"/>
      <c r="E11" s="16" t="s">
        <v>22</v>
      </c>
      <c r="AK11" s="25" t="s">
        <v>27</v>
      </c>
      <c r="AN11" s="16" t="s">
        <v>3</v>
      </c>
      <c r="AR11" s="19"/>
      <c r="BE11" s="328"/>
      <c r="BS11" s="16" t="s">
        <v>7</v>
      </c>
    </row>
    <row r="12" spans="2:71" ht="6.95" customHeight="1">
      <c r="B12" s="19"/>
      <c r="AR12" s="19"/>
      <c r="BE12" s="328"/>
      <c r="BS12" s="16" t="s">
        <v>7</v>
      </c>
    </row>
    <row r="13" spans="2:71" ht="12" customHeight="1">
      <c r="B13" s="19"/>
      <c r="D13" s="25" t="s">
        <v>28</v>
      </c>
      <c r="AK13" s="25" t="s">
        <v>26</v>
      </c>
      <c r="AN13" s="27" t="s">
        <v>29</v>
      </c>
      <c r="AR13" s="19"/>
      <c r="BE13" s="328"/>
      <c r="BS13" s="16" t="s">
        <v>7</v>
      </c>
    </row>
    <row r="14" spans="2:71" ht="12">
      <c r="B14" s="19"/>
      <c r="E14" s="324" t="s">
        <v>29</v>
      </c>
      <c r="F14" s="325"/>
      <c r="G14" s="325"/>
      <c r="H14" s="325"/>
      <c r="I14" s="325"/>
      <c r="J14" s="325"/>
      <c r="K14" s="325"/>
      <c r="L14" s="325"/>
      <c r="M14" s="325"/>
      <c r="N14" s="325"/>
      <c r="O14" s="325"/>
      <c r="P14" s="325"/>
      <c r="Q14" s="325"/>
      <c r="R14" s="325"/>
      <c r="S14" s="325"/>
      <c r="T14" s="325"/>
      <c r="U14" s="325"/>
      <c r="V14" s="325"/>
      <c r="W14" s="325"/>
      <c r="X14" s="325"/>
      <c r="Y14" s="325"/>
      <c r="Z14" s="325"/>
      <c r="AA14" s="325"/>
      <c r="AB14" s="325"/>
      <c r="AC14" s="325"/>
      <c r="AD14" s="325"/>
      <c r="AE14" s="325"/>
      <c r="AF14" s="325"/>
      <c r="AG14" s="325"/>
      <c r="AH14" s="325"/>
      <c r="AI14" s="325"/>
      <c r="AJ14" s="325"/>
      <c r="AK14" s="25" t="s">
        <v>27</v>
      </c>
      <c r="AN14" s="27" t="s">
        <v>29</v>
      </c>
      <c r="AR14" s="19"/>
      <c r="BE14" s="328"/>
      <c r="BS14" s="16" t="s">
        <v>7</v>
      </c>
    </row>
    <row r="15" spans="2:71" ht="6.95" customHeight="1">
      <c r="B15" s="19"/>
      <c r="AR15" s="19"/>
      <c r="BE15" s="328"/>
      <c r="BS15" s="16" t="s">
        <v>4</v>
      </c>
    </row>
    <row r="16" spans="2:71" ht="12" customHeight="1">
      <c r="B16" s="19"/>
      <c r="D16" s="25" t="s">
        <v>30</v>
      </c>
      <c r="AK16" s="25" t="s">
        <v>26</v>
      </c>
      <c r="AN16" s="16" t="s">
        <v>3</v>
      </c>
      <c r="AR16" s="19"/>
      <c r="BE16" s="328"/>
      <c r="BS16" s="16" t="s">
        <v>4</v>
      </c>
    </row>
    <row r="17" spans="2:71" ht="18.4" customHeight="1">
      <c r="B17" s="19"/>
      <c r="E17" s="16" t="s">
        <v>31</v>
      </c>
      <c r="AK17" s="25" t="s">
        <v>27</v>
      </c>
      <c r="AN17" s="16" t="s">
        <v>3</v>
      </c>
      <c r="AR17" s="19"/>
      <c r="BE17" s="328"/>
      <c r="BS17" s="16" t="s">
        <v>32</v>
      </c>
    </row>
    <row r="18" spans="2:71" ht="6.95" customHeight="1">
      <c r="B18" s="19"/>
      <c r="AR18" s="19"/>
      <c r="BE18" s="328"/>
      <c r="BS18" s="16" t="s">
        <v>7</v>
      </c>
    </row>
    <row r="19" spans="2:71" ht="12" customHeight="1">
      <c r="B19" s="19"/>
      <c r="D19" s="25" t="s">
        <v>33</v>
      </c>
      <c r="AK19" s="25" t="s">
        <v>26</v>
      </c>
      <c r="AN19" s="16" t="s">
        <v>3</v>
      </c>
      <c r="AR19" s="19"/>
      <c r="BE19" s="328"/>
      <c r="BS19" s="16" t="s">
        <v>7</v>
      </c>
    </row>
    <row r="20" spans="2:71" ht="18.4" customHeight="1">
      <c r="B20" s="19"/>
      <c r="E20" s="16" t="s">
        <v>34</v>
      </c>
      <c r="AK20" s="25" t="s">
        <v>27</v>
      </c>
      <c r="AN20" s="16" t="s">
        <v>3</v>
      </c>
      <c r="AR20" s="19"/>
      <c r="BE20" s="328"/>
      <c r="BS20" s="16" t="s">
        <v>32</v>
      </c>
    </row>
    <row r="21" spans="2:57" ht="6.95" customHeight="1">
      <c r="B21" s="19"/>
      <c r="AR21" s="19"/>
      <c r="BE21" s="328"/>
    </row>
    <row r="22" spans="2:57" ht="12" customHeight="1">
      <c r="B22" s="19"/>
      <c r="D22" s="25" t="s">
        <v>35</v>
      </c>
      <c r="AR22" s="19"/>
      <c r="BE22" s="328"/>
    </row>
    <row r="23" spans="2:57" ht="45" customHeight="1">
      <c r="B23" s="19"/>
      <c r="E23" s="326" t="s">
        <v>36</v>
      </c>
      <c r="F23" s="326"/>
      <c r="G23" s="326"/>
      <c r="H23" s="326"/>
      <c r="I23" s="326"/>
      <c r="J23" s="326"/>
      <c r="K23" s="326"/>
      <c r="L23" s="326"/>
      <c r="M23" s="326"/>
      <c r="N23" s="326"/>
      <c r="O23" s="326"/>
      <c r="P23" s="326"/>
      <c r="Q23" s="326"/>
      <c r="R23" s="326"/>
      <c r="S23" s="326"/>
      <c r="T23" s="326"/>
      <c r="U23" s="326"/>
      <c r="V23" s="326"/>
      <c r="W23" s="326"/>
      <c r="X23" s="326"/>
      <c r="Y23" s="326"/>
      <c r="Z23" s="326"/>
      <c r="AA23" s="326"/>
      <c r="AB23" s="326"/>
      <c r="AC23" s="326"/>
      <c r="AD23" s="326"/>
      <c r="AE23" s="326"/>
      <c r="AF23" s="326"/>
      <c r="AG23" s="326"/>
      <c r="AH23" s="326"/>
      <c r="AI23" s="326"/>
      <c r="AJ23" s="326"/>
      <c r="AK23" s="326"/>
      <c r="AL23" s="326"/>
      <c r="AM23" s="326"/>
      <c r="AN23" s="326"/>
      <c r="AR23" s="19"/>
      <c r="BE23" s="328"/>
    </row>
    <row r="24" spans="2:57" ht="6.95" customHeight="1">
      <c r="B24" s="19"/>
      <c r="AR24" s="19"/>
      <c r="BE24" s="328"/>
    </row>
    <row r="25" spans="2:57" ht="6.95" customHeight="1">
      <c r="B25" s="1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R25" s="19"/>
      <c r="BE25" s="328"/>
    </row>
    <row r="26" spans="2:57" s="1" customFormat="1" ht="25.9" customHeight="1">
      <c r="B26" s="30"/>
      <c r="D26" s="31" t="s">
        <v>37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9">
        <f>ROUND(AG54,2)</f>
        <v>0</v>
      </c>
      <c r="AL26" s="330"/>
      <c r="AM26" s="330"/>
      <c r="AN26" s="330"/>
      <c r="AO26" s="330"/>
      <c r="AR26" s="30"/>
      <c r="BE26" s="328"/>
    </row>
    <row r="27" spans="2:57" s="1" customFormat="1" ht="6.95" customHeight="1">
      <c r="B27" s="30"/>
      <c r="AR27" s="30"/>
      <c r="BE27" s="328"/>
    </row>
    <row r="28" spans="2:57" s="1" customFormat="1" ht="12">
      <c r="B28" s="30"/>
      <c r="L28" s="331" t="s">
        <v>38</v>
      </c>
      <c r="M28" s="331"/>
      <c r="N28" s="331"/>
      <c r="O28" s="331"/>
      <c r="P28" s="331"/>
      <c r="W28" s="331" t="s">
        <v>39</v>
      </c>
      <c r="X28" s="331"/>
      <c r="Y28" s="331"/>
      <c r="Z28" s="331"/>
      <c r="AA28" s="331"/>
      <c r="AB28" s="331"/>
      <c r="AC28" s="331"/>
      <c r="AD28" s="331"/>
      <c r="AE28" s="331"/>
      <c r="AK28" s="331"/>
      <c r="AL28" s="331"/>
      <c r="AM28" s="331"/>
      <c r="AN28" s="331"/>
      <c r="AO28" s="331"/>
      <c r="AR28" s="30"/>
      <c r="BE28" s="328"/>
    </row>
    <row r="29" spans="2:57" s="2" customFormat="1" ht="14.45" customHeight="1">
      <c r="B29" s="34"/>
      <c r="D29" s="25" t="s">
        <v>40</v>
      </c>
      <c r="F29" s="25" t="s">
        <v>41</v>
      </c>
      <c r="L29" s="303">
        <v>0.21</v>
      </c>
      <c r="M29" s="304"/>
      <c r="N29" s="304"/>
      <c r="O29" s="304"/>
      <c r="P29" s="304"/>
      <c r="W29" s="306">
        <f>ROUND(AZ54,2)</f>
        <v>0</v>
      </c>
      <c r="X29" s="304"/>
      <c r="Y29" s="304"/>
      <c r="Z29" s="304"/>
      <c r="AA29" s="304"/>
      <c r="AB29" s="304"/>
      <c r="AC29" s="304"/>
      <c r="AD29" s="304"/>
      <c r="AE29" s="304"/>
      <c r="AK29" s="306"/>
      <c r="AL29" s="304"/>
      <c r="AM29" s="304"/>
      <c r="AN29" s="304"/>
      <c r="AO29" s="304"/>
      <c r="AR29" s="34"/>
      <c r="BE29" s="328"/>
    </row>
    <row r="30" spans="2:57" s="2" customFormat="1" ht="14.45" customHeight="1">
      <c r="B30" s="34"/>
      <c r="F30" s="25" t="s">
        <v>42</v>
      </c>
      <c r="L30" s="303">
        <v>0.15</v>
      </c>
      <c r="M30" s="304"/>
      <c r="N30" s="304"/>
      <c r="O30" s="304"/>
      <c r="P30" s="304"/>
      <c r="W30" s="306">
        <f>ROUND(BA54,2)</f>
        <v>0</v>
      </c>
      <c r="X30" s="304"/>
      <c r="Y30" s="304"/>
      <c r="Z30" s="304"/>
      <c r="AA30" s="304"/>
      <c r="AB30" s="304"/>
      <c r="AC30" s="304"/>
      <c r="AD30" s="304"/>
      <c r="AE30" s="304"/>
      <c r="AK30" s="306"/>
      <c r="AL30" s="304"/>
      <c r="AM30" s="304"/>
      <c r="AN30" s="304"/>
      <c r="AO30" s="304"/>
      <c r="AR30" s="34"/>
      <c r="BE30" s="328"/>
    </row>
    <row r="31" spans="2:57" s="2" customFormat="1" ht="14.45" customHeight="1" hidden="1">
      <c r="B31" s="34"/>
      <c r="F31" s="25" t="s">
        <v>43</v>
      </c>
      <c r="L31" s="303">
        <v>0.21</v>
      </c>
      <c r="M31" s="304"/>
      <c r="N31" s="304"/>
      <c r="O31" s="304"/>
      <c r="P31" s="304"/>
      <c r="W31" s="306">
        <f>ROUND(BB54,2)</f>
        <v>0</v>
      </c>
      <c r="X31" s="304"/>
      <c r="Y31" s="304"/>
      <c r="Z31" s="304"/>
      <c r="AA31" s="304"/>
      <c r="AB31" s="304"/>
      <c r="AC31" s="304"/>
      <c r="AD31" s="304"/>
      <c r="AE31" s="304"/>
      <c r="AK31" s="306">
        <v>0</v>
      </c>
      <c r="AL31" s="304"/>
      <c r="AM31" s="304"/>
      <c r="AN31" s="304"/>
      <c r="AO31" s="304"/>
      <c r="AR31" s="34"/>
      <c r="BE31" s="328"/>
    </row>
    <row r="32" spans="2:57" s="2" customFormat="1" ht="14.45" customHeight="1" hidden="1">
      <c r="B32" s="34"/>
      <c r="F32" s="25" t="s">
        <v>44</v>
      </c>
      <c r="L32" s="303">
        <v>0.15</v>
      </c>
      <c r="M32" s="304"/>
      <c r="N32" s="304"/>
      <c r="O32" s="304"/>
      <c r="P32" s="304"/>
      <c r="W32" s="306">
        <f>ROUND(BC54,2)</f>
        <v>0</v>
      </c>
      <c r="X32" s="304"/>
      <c r="Y32" s="304"/>
      <c r="Z32" s="304"/>
      <c r="AA32" s="304"/>
      <c r="AB32" s="304"/>
      <c r="AC32" s="304"/>
      <c r="AD32" s="304"/>
      <c r="AE32" s="304"/>
      <c r="AK32" s="306">
        <v>0</v>
      </c>
      <c r="AL32" s="304"/>
      <c r="AM32" s="304"/>
      <c r="AN32" s="304"/>
      <c r="AO32" s="304"/>
      <c r="AR32" s="34"/>
      <c r="BE32" s="328"/>
    </row>
    <row r="33" spans="2:44" s="2" customFormat="1" ht="14.45" customHeight="1" hidden="1">
      <c r="B33" s="34"/>
      <c r="F33" s="25" t="s">
        <v>45</v>
      </c>
      <c r="L33" s="303">
        <v>0</v>
      </c>
      <c r="M33" s="304"/>
      <c r="N33" s="304"/>
      <c r="O33" s="304"/>
      <c r="P33" s="304"/>
      <c r="W33" s="306">
        <f>ROUND(BD54,2)</f>
        <v>0</v>
      </c>
      <c r="X33" s="304"/>
      <c r="Y33" s="304"/>
      <c r="Z33" s="304"/>
      <c r="AA33" s="304"/>
      <c r="AB33" s="304"/>
      <c r="AC33" s="304"/>
      <c r="AD33" s="304"/>
      <c r="AE33" s="304"/>
      <c r="AK33" s="306">
        <v>0</v>
      </c>
      <c r="AL33" s="304"/>
      <c r="AM33" s="304"/>
      <c r="AN33" s="304"/>
      <c r="AO33" s="304"/>
      <c r="AR33" s="34"/>
    </row>
    <row r="34" spans="2:44" s="1" customFormat="1" ht="6.95" customHeight="1">
      <c r="B34" s="30"/>
      <c r="AR34" s="30"/>
    </row>
    <row r="35" spans="2:44" s="1" customFormat="1" ht="25.9" customHeight="1">
      <c r="B35" s="30"/>
      <c r="C35" s="35"/>
      <c r="D35" s="36" t="s">
        <v>46</v>
      </c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8" t="s">
        <v>47</v>
      </c>
      <c r="U35" s="37"/>
      <c r="V35" s="37"/>
      <c r="W35" s="37"/>
      <c r="X35" s="307" t="s">
        <v>48</v>
      </c>
      <c r="Y35" s="308"/>
      <c r="Z35" s="308"/>
      <c r="AA35" s="308"/>
      <c r="AB35" s="308"/>
      <c r="AC35" s="37"/>
      <c r="AD35" s="37"/>
      <c r="AE35" s="37"/>
      <c r="AF35" s="37"/>
      <c r="AG35" s="37"/>
      <c r="AH35" s="37"/>
      <c r="AI35" s="37"/>
      <c r="AJ35" s="37"/>
      <c r="AK35" s="309"/>
      <c r="AL35" s="308"/>
      <c r="AM35" s="308"/>
      <c r="AN35" s="308"/>
      <c r="AO35" s="310"/>
      <c r="AP35" s="35"/>
      <c r="AQ35" s="35"/>
      <c r="AR35" s="30"/>
    </row>
    <row r="36" spans="2:44" s="1" customFormat="1" ht="6.95" customHeight="1">
      <c r="B36" s="30"/>
      <c r="AR36" s="30"/>
    </row>
    <row r="37" spans="2:44" s="1" customFormat="1" ht="6.95" customHeight="1"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30"/>
    </row>
    <row r="41" spans="2:44" s="1" customFormat="1" ht="6.95" customHeight="1">
      <c r="B41" s="41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30"/>
    </row>
    <row r="42" spans="2:44" s="1" customFormat="1" ht="24.95" customHeight="1">
      <c r="B42" s="30"/>
      <c r="C42" s="20" t="s">
        <v>49</v>
      </c>
      <c r="AR42" s="30"/>
    </row>
    <row r="43" spans="2:44" s="1" customFormat="1" ht="6.95" customHeight="1">
      <c r="B43" s="30"/>
      <c r="AR43" s="30"/>
    </row>
    <row r="44" spans="2:44" s="1" customFormat="1" ht="12" customHeight="1">
      <c r="B44" s="30"/>
      <c r="C44" s="25" t="s">
        <v>14</v>
      </c>
      <c r="L44" s="1" t="str">
        <f>K5</f>
        <v>konirdrakisa03</v>
      </c>
      <c r="AR44" s="30"/>
    </row>
    <row r="45" spans="2:44" s="3" customFormat="1" ht="36.95" customHeight="1">
      <c r="B45" s="43"/>
      <c r="C45" s="44" t="s">
        <v>17</v>
      </c>
      <c r="L45" s="317" t="str">
        <f>K6</f>
        <v>Stavební úpravy objektu správní budovy střediska Kohinoor PKÚ s.p.</v>
      </c>
      <c r="M45" s="318"/>
      <c r="N45" s="318"/>
      <c r="O45" s="318"/>
      <c r="P45" s="318"/>
      <c r="Q45" s="318"/>
      <c r="R45" s="318"/>
      <c r="S45" s="318"/>
      <c r="T45" s="318"/>
      <c r="U45" s="318"/>
      <c r="V45" s="318"/>
      <c r="W45" s="318"/>
      <c r="X45" s="318"/>
      <c r="Y45" s="318"/>
      <c r="Z45" s="318"/>
      <c r="AA45" s="318"/>
      <c r="AB45" s="318"/>
      <c r="AC45" s="318"/>
      <c r="AD45" s="318"/>
      <c r="AE45" s="318"/>
      <c r="AF45" s="318"/>
      <c r="AG45" s="318"/>
      <c r="AH45" s="318"/>
      <c r="AI45" s="318"/>
      <c r="AJ45" s="318"/>
      <c r="AK45" s="318"/>
      <c r="AL45" s="318"/>
      <c r="AM45" s="318"/>
      <c r="AN45" s="318"/>
      <c r="AO45" s="318"/>
      <c r="AR45" s="43"/>
    </row>
    <row r="46" spans="2:44" s="1" customFormat="1" ht="6.95" customHeight="1">
      <c r="B46" s="30"/>
      <c r="AR46" s="30"/>
    </row>
    <row r="47" spans="2:44" s="1" customFormat="1" ht="12" customHeight="1">
      <c r="B47" s="30"/>
      <c r="C47" s="25" t="s">
        <v>21</v>
      </c>
      <c r="L47" s="45" t="str">
        <f>IF(K8="","",K8)</f>
        <v xml:space="preserve"> </v>
      </c>
      <c r="AI47" s="25" t="s">
        <v>23</v>
      </c>
      <c r="AM47" s="319" t="str">
        <f>IF(AN8="","",AN8)</f>
        <v>30. 8. 2019</v>
      </c>
      <c r="AN47" s="319"/>
      <c r="AR47" s="30"/>
    </row>
    <row r="48" spans="2:44" s="1" customFormat="1" ht="6.95" customHeight="1">
      <c r="B48" s="30"/>
      <c r="AR48" s="30"/>
    </row>
    <row r="49" spans="2:56" s="1" customFormat="1" ht="13.7" customHeight="1">
      <c r="B49" s="30"/>
      <c r="C49" s="25" t="s">
        <v>25</v>
      </c>
      <c r="L49" s="1" t="str">
        <f>IF(E11="","",E11)</f>
        <v xml:space="preserve"> </v>
      </c>
      <c r="AI49" s="25" t="s">
        <v>30</v>
      </c>
      <c r="AM49" s="315" t="str">
        <f>IF(E17="","",E17)</f>
        <v>DRAKISA</v>
      </c>
      <c r="AN49" s="316"/>
      <c r="AO49" s="316"/>
      <c r="AP49" s="316"/>
      <c r="AR49" s="30"/>
      <c r="AS49" s="311" t="s">
        <v>50</v>
      </c>
      <c r="AT49" s="312"/>
      <c r="AU49" s="47"/>
      <c r="AV49" s="47"/>
      <c r="AW49" s="47"/>
      <c r="AX49" s="47"/>
      <c r="AY49" s="47"/>
      <c r="AZ49" s="47"/>
      <c r="BA49" s="47"/>
      <c r="BB49" s="47"/>
      <c r="BC49" s="47"/>
      <c r="BD49" s="48"/>
    </row>
    <row r="50" spans="2:56" s="1" customFormat="1" ht="13.7" customHeight="1">
      <c r="B50" s="30"/>
      <c r="C50" s="25" t="s">
        <v>28</v>
      </c>
      <c r="L50" s="1" t="str">
        <f>IF(E14="Vyplň údaj","",E14)</f>
        <v/>
      </c>
      <c r="AI50" s="25" t="s">
        <v>33</v>
      </c>
      <c r="AM50" s="315" t="str">
        <f>IF(E20="","",E20)</f>
        <v>Krajovský</v>
      </c>
      <c r="AN50" s="316"/>
      <c r="AO50" s="316"/>
      <c r="AP50" s="316"/>
      <c r="AR50" s="30"/>
      <c r="AS50" s="313"/>
      <c r="AT50" s="314"/>
      <c r="AU50" s="49"/>
      <c r="AV50" s="49"/>
      <c r="AW50" s="49"/>
      <c r="AX50" s="49"/>
      <c r="AY50" s="49"/>
      <c r="AZ50" s="49"/>
      <c r="BA50" s="49"/>
      <c r="BB50" s="49"/>
      <c r="BC50" s="49"/>
      <c r="BD50" s="50"/>
    </row>
    <row r="51" spans="2:56" s="1" customFormat="1" ht="10.9" customHeight="1">
      <c r="B51" s="30"/>
      <c r="AR51" s="30"/>
      <c r="AS51" s="313"/>
      <c r="AT51" s="314"/>
      <c r="AU51" s="49"/>
      <c r="AV51" s="49"/>
      <c r="AW51" s="49"/>
      <c r="AX51" s="49"/>
      <c r="AY51" s="49"/>
      <c r="AZ51" s="49"/>
      <c r="BA51" s="49"/>
      <c r="BB51" s="49"/>
      <c r="BC51" s="49"/>
      <c r="BD51" s="50"/>
    </row>
    <row r="52" spans="2:56" s="1" customFormat="1" ht="29.25" customHeight="1">
      <c r="B52" s="30"/>
      <c r="C52" s="299" t="s">
        <v>51</v>
      </c>
      <c r="D52" s="300"/>
      <c r="E52" s="300"/>
      <c r="F52" s="300"/>
      <c r="G52" s="300"/>
      <c r="H52" s="51"/>
      <c r="I52" s="301" t="s">
        <v>52</v>
      </c>
      <c r="J52" s="300"/>
      <c r="K52" s="300"/>
      <c r="L52" s="300"/>
      <c r="M52" s="300"/>
      <c r="N52" s="300"/>
      <c r="O52" s="300"/>
      <c r="P52" s="300"/>
      <c r="Q52" s="300"/>
      <c r="R52" s="300"/>
      <c r="S52" s="300"/>
      <c r="T52" s="300"/>
      <c r="U52" s="300"/>
      <c r="V52" s="300"/>
      <c r="W52" s="300"/>
      <c r="X52" s="300"/>
      <c r="Y52" s="300"/>
      <c r="Z52" s="300"/>
      <c r="AA52" s="300"/>
      <c r="AB52" s="300"/>
      <c r="AC52" s="300"/>
      <c r="AD52" s="300"/>
      <c r="AE52" s="300"/>
      <c r="AF52" s="300"/>
      <c r="AG52" s="305" t="s">
        <v>53</v>
      </c>
      <c r="AH52" s="300"/>
      <c r="AI52" s="300"/>
      <c r="AJ52" s="300"/>
      <c r="AK52" s="300"/>
      <c r="AL52" s="300"/>
      <c r="AM52" s="300"/>
      <c r="AN52" s="301"/>
      <c r="AO52" s="300"/>
      <c r="AP52" s="300"/>
      <c r="AQ52" s="52" t="s">
        <v>54</v>
      </c>
      <c r="AR52" s="30"/>
      <c r="AS52" s="53" t="s">
        <v>55</v>
      </c>
      <c r="AT52" s="54" t="s">
        <v>56</v>
      </c>
      <c r="AU52" s="54" t="s">
        <v>57</v>
      </c>
      <c r="AV52" s="54" t="s">
        <v>58</v>
      </c>
      <c r="AW52" s="54" t="s">
        <v>59</v>
      </c>
      <c r="AX52" s="54" t="s">
        <v>60</v>
      </c>
      <c r="AY52" s="54" t="s">
        <v>61</v>
      </c>
      <c r="AZ52" s="54" t="s">
        <v>62</v>
      </c>
      <c r="BA52" s="54" t="s">
        <v>63</v>
      </c>
      <c r="BB52" s="54" t="s">
        <v>64</v>
      </c>
      <c r="BC52" s="54" t="s">
        <v>65</v>
      </c>
      <c r="BD52" s="55" t="s">
        <v>66</v>
      </c>
    </row>
    <row r="53" spans="2:56" s="1" customFormat="1" ht="10.9" customHeight="1">
      <c r="B53" s="30"/>
      <c r="AR53" s="30"/>
      <c r="AS53" s="56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8"/>
    </row>
    <row r="54" spans="2:90" s="4" customFormat="1" ht="32.45" customHeight="1">
      <c r="B54" s="57"/>
      <c r="C54" s="58" t="s">
        <v>67</v>
      </c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297">
        <f>ROUND(SUM(AG55:AG59),2)</f>
        <v>0</v>
      </c>
      <c r="AH54" s="297"/>
      <c r="AI54" s="297"/>
      <c r="AJ54" s="297"/>
      <c r="AK54" s="297"/>
      <c r="AL54" s="297"/>
      <c r="AM54" s="297"/>
      <c r="AN54" s="298"/>
      <c r="AO54" s="298"/>
      <c r="AP54" s="298"/>
      <c r="AQ54" s="61" t="s">
        <v>3</v>
      </c>
      <c r="AR54" s="57"/>
      <c r="AS54" s="62">
        <f>ROUND(SUM(AS55:AS59),2)</f>
        <v>0</v>
      </c>
      <c r="AT54" s="63">
        <f aca="true" t="shared" si="0" ref="AT54:AT59">ROUND(SUM(AV54:AW54),2)</f>
        <v>0</v>
      </c>
      <c r="AU54" s="64">
        <f>ROUND(SUM(AU55:AU59),5)</f>
        <v>0</v>
      </c>
      <c r="AV54" s="63">
        <f>ROUND(AZ54*L29,2)</f>
        <v>0</v>
      </c>
      <c r="AW54" s="63">
        <f>ROUND(BA54*L30,2)</f>
        <v>0</v>
      </c>
      <c r="AX54" s="63">
        <f>ROUND(BB54*L29,2)</f>
        <v>0</v>
      </c>
      <c r="AY54" s="63">
        <f>ROUND(BC54*L30,2)</f>
        <v>0</v>
      </c>
      <c r="AZ54" s="63">
        <f>ROUND(SUM(AZ55:AZ59),2)</f>
        <v>0</v>
      </c>
      <c r="BA54" s="63">
        <f>ROUND(SUM(BA55:BA59),2)</f>
        <v>0</v>
      </c>
      <c r="BB54" s="63">
        <f>ROUND(SUM(BB55:BB59),2)</f>
        <v>0</v>
      </c>
      <c r="BC54" s="63">
        <f>ROUND(SUM(BC55:BC59),2)</f>
        <v>0</v>
      </c>
      <c r="BD54" s="65">
        <f>ROUND(SUM(BD55:BD59),2)</f>
        <v>0</v>
      </c>
      <c r="BS54" s="66" t="s">
        <v>68</v>
      </c>
      <c r="BT54" s="66" t="s">
        <v>69</v>
      </c>
      <c r="BU54" s="67" t="s">
        <v>70</v>
      </c>
      <c r="BV54" s="66" t="s">
        <v>71</v>
      </c>
      <c r="BW54" s="66" t="s">
        <v>5</v>
      </c>
      <c r="BX54" s="66" t="s">
        <v>72</v>
      </c>
      <c r="CL54" s="66" t="s">
        <v>3</v>
      </c>
    </row>
    <row r="55" spans="1:91" s="5" customFormat="1" ht="16.5" customHeight="1">
      <c r="A55" s="68" t="s">
        <v>73</v>
      </c>
      <c r="B55" s="69"/>
      <c r="C55" s="70"/>
      <c r="D55" s="302" t="s">
        <v>74</v>
      </c>
      <c r="E55" s="302"/>
      <c r="F55" s="302"/>
      <c r="G55" s="302"/>
      <c r="H55" s="302"/>
      <c r="I55" s="71"/>
      <c r="J55" s="302" t="s">
        <v>75</v>
      </c>
      <c r="K55" s="302"/>
      <c r="L55" s="302"/>
      <c r="M55" s="302"/>
      <c r="N55" s="302"/>
      <c r="O55" s="302"/>
      <c r="P55" s="302"/>
      <c r="Q55" s="302"/>
      <c r="R55" s="302"/>
      <c r="S55" s="302"/>
      <c r="T55" s="302"/>
      <c r="U55" s="302"/>
      <c r="V55" s="302"/>
      <c r="W55" s="302"/>
      <c r="X55" s="302"/>
      <c r="Y55" s="302"/>
      <c r="Z55" s="302"/>
      <c r="AA55" s="302"/>
      <c r="AB55" s="302"/>
      <c r="AC55" s="302"/>
      <c r="AD55" s="302"/>
      <c r="AE55" s="302"/>
      <c r="AF55" s="302"/>
      <c r="AG55" s="295">
        <f>'01 - stavební část'!J30</f>
        <v>0</v>
      </c>
      <c r="AH55" s="296"/>
      <c r="AI55" s="296"/>
      <c r="AJ55" s="296"/>
      <c r="AK55" s="296"/>
      <c r="AL55" s="296"/>
      <c r="AM55" s="296"/>
      <c r="AN55" s="295"/>
      <c r="AO55" s="296"/>
      <c r="AP55" s="296"/>
      <c r="AQ55" s="72" t="s">
        <v>76</v>
      </c>
      <c r="AR55" s="69"/>
      <c r="AS55" s="73">
        <v>0</v>
      </c>
      <c r="AT55" s="74">
        <f t="shared" si="0"/>
        <v>0</v>
      </c>
      <c r="AU55" s="75">
        <f>'01 - stavební část'!P100</f>
        <v>0</v>
      </c>
      <c r="AV55" s="74">
        <f>'01 - stavební část'!J33</f>
        <v>0</v>
      </c>
      <c r="AW55" s="74">
        <f>'01 - stavební část'!J34</f>
        <v>0</v>
      </c>
      <c r="AX55" s="74">
        <f>'01 - stavební část'!J35</f>
        <v>0</v>
      </c>
      <c r="AY55" s="74">
        <f>'01 - stavební část'!J36</f>
        <v>0</v>
      </c>
      <c r="AZ55" s="74">
        <f>'01 - stavební část'!F33</f>
        <v>0</v>
      </c>
      <c r="BA55" s="74">
        <f>'01 - stavební část'!F34</f>
        <v>0</v>
      </c>
      <c r="BB55" s="74">
        <f>'01 - stavební část'!F35</f>
        <v>0</v>
      </c>
      <c r="BC55" s="74">
        <f>'01 - stavební část'!F36</f>
        <v>0</v>
      </c>
      <c r="BD55" s="76">
        <f>'01 - stavební část'!F37</f>
        <v>0</v>
      </c>
      <c r="BT55" s="77" t="s">
        <v>77</v>
      </c>
      <c r="BV55" s="77" t="s">
        <v>71</v>
      </c>
      <c r="BW55" s="77" t="s">
        <v>78</v>
      </c>
      <c r="BX55" s="77" t="s">
        <v>5</v>
      </c>
      <c r="CL55" s="77" t="s">
        <v>3</v>
      </c>
      <c r="CM55" s="77" t="s">
        <v>79</v>
      </c>
    </row>
    <row r="56" spans="1:91" s="5" customFormat="1" ht="16.5" customHeight="1">
      <c r="A56" s="68" t="s">
        <v>73</v>
      </c>
      <c r="B56" s="69"/>
      <c r="C56" s="70"/>
      <c r="D56" s="302" t="s">
        <v>80</v>
      </c>
      <c r="E56" s="302"/>
      <c r="F56" s="302"/>
      <c r="G56" s="302"/>
      <c r="H56" s="302"/>
      <c r="I56" s="71"/>
      <c r="J56" s="302" t="s">
        <v>81</v>
      </c>
      <c r="K56" s="302"/>
      <c r="L56" s="302"/>
      <c r="M56" s="302"/>
      <c r="N56" s="302"/>
      <c r="O56" s="302"/>
      <c r="P56" s="302"/>
      <c r="Q56" s="302"/>
      <c r="R56" s="302"/>
      <c r="S56" s="302"/>
      <c r="T56" s="302"/>
      <c r="U56" s="302"/>
      <c r="V56" s="302"/>
      <c r="W56" s="302"/>
      <c r="X56" s="302"/>
      <c r="Y56" s="302"/>
      <c r="Z56" s="302"/>
      <c r="AA56" s="302"/>
      <c r="AB56" s="302"/>
      <c r="AC56" s="302"/>
      <c r="AD56" s="302"/>
      <c r="AE56" s="302"/>
      <c r="AF56" s="302"/>
      <c r="AG56" s="295">
        <f>'02 - ZTI'!J30</f>
        <v>0</v>
      </c>
      <c r="AH56" s="296"/>
      <c r="AI56" s="296"/>
      <c r="AJ56" s="296"/>
      <c r="AK56" s="296"/>
      <c r="AL56" s="296"/>
      <c r="AM56" s="296"/>
      <c r="AN56" s="295"/>
      <c r="AO56" s="296"/>
      <c r="AP56" s="296"/>
      <c r="AQ56" s="72" t="s">
        <v>76</v>
      </c>
      <c r="AR56" s="69"/>
      <c r="AS56" s="73">
        <v>0</v>
      </c>
      <c r="AT56" s="74">
        <f t="shared" si="0"/>
        <v>0</v>
      </c>
      <c r="AU56" s="75">
        <f>'02 - ZTI'!P88</f>
        <v>0</v>
      </c>
      <c r="AV56" s="74">
        <f>'02 - ZTI'!J33</f>
        <v>0</v>
      </c>
      <c r="AW56" s="74">
        <f>'02 - ZTI'!J34</f>
        <v>0</v>
      </c>
      <c r="AX56" s="74">
        <f>'02 - ZTI'!J35</f>
        <v>0</v>
      </c>
      <c r="AY56" s="74">
        <f>'02 - ZTI'!J36</f>
        <v>0</v>
      </c>
      <c r="AZ56" s="74">
        <f>'02 - ZTI'!F33</f>
        <v>0</v>
      </c>
      <c r="BA56" s="74">
        <f>'02 - ZTI'!F34</f>
        <v>0</v>
      </c>
      <c r="BB56" s="74">
        <f>'02 - ZTI'!F35</f>
        <v>0</v>
      </c>
      <c r="BC56" s="74">
        <f>'02 - ZTI'!F36</f>
        <v>0</v>
      </c>
      <c r="BD56" s="76">
        <f>'02 - ZTI'!F37</f>
        <v>0</v>
      </c>
      <c r="BT56" s="77" t="s">
        <v>77</v>
      </c>
      <c r="BV56" s="77" t="s">
        <v>71</v>
      </c>
      <c r="BW56" s="77" t="s">
        <v>82</v>
      </c>
      <c r="BX56" s="77" t="s">
        <v>5</v>
      </c>
      <c r="CL56" s="77" t="s">
        <v>3</v>
      </c>
      <c r="CM56" s="77" t="s">
        <v>79</v>
      </c>
    </row>
    <row r="57" spans="1:91" s="5" customFormat="1" ht="16.5" customHeight="1">
      <c r="A57" s="68" t="s">
        <v>73</v>
      </c>
      <c r="B57" s="69"/>
      <c r="C57" s="70"/>
      <c r="D57" s="302" t="s">
        <v>83</v>
      </c>
      <c r="E57" s="302"/>
      <c r="F57" s="302"/>
      <c r="G57" s="302"/>
      <c r="H57" s="302"/>
      <c r="I57" s="71"/>
      <c r="J57" s="302" t="s">
        <v>84</v>
      </c>
      <c r="K57" s="302"/>
      <c r="L57" s="302"/>
      <c r="M57" s="302"/>
      <c r="N57" s="302"/>
      <c r="O57" s="302"/>
      <c r="P57" s="302"/>
      <c r="Q57" s="302"/>
      <c r="R57" s="302"/>
      <c r="S57" s="302"/>
      <c r="T57" s="302"/>
      <c r="U57" s="302"/>
      <c r="V57" s="302"/>
      <c r="W57" s="302"/>
      <c r="X57" s="302"/>
      <c r="Y57" s="302"/>
      <c r="Z57" s="302"/>
      <c r="AA57" s="302"/>
      <c r="AB57" s="302"/>
      <c r="AC57" s="302"/>
      <c r="AD57" s="302"/>
      <c r="AE57" s="302"/>
      <c r="AF57" s="302"/>
      <c r="AG57" s="295">
        <f>'03 - vytápění'!J30</f>
        <v>0</v>
      </c>
      <c r="AH57" s="296"/>
      <c r="AI57" s="296"/>
      <c r="AJ57" s="296"/>
      <c r="AK57" s="296"/>
      <c r="AL57" s="296"/>
      <c r="AM57" s="296"/>
      <c r="AN57" s="295"/>
      <c r="AO57" s="296"/>
      <c r="AP57" s="296"/>
      <c r="AQ57" s="72" t="s">
        <v>76</v>
      </c>
      <c r="AR57" s="69"/>
      <c r="AS57" s="73">
        <v>0</v>
      </c>
      <c r="AT57" s="74">
        <f t="shared" si="0"/>
        <v>0</v>
      </c>
      <c r="AU57" s="75">
        <f>'03 - vytápění'!P84</f>
        <v>0</v>
      </c>
      <c r="AV57" s="74">
        <f>'03 - vytápění'!J33</f>
        <v>0</v>
      </c>
      <c r="AW57" s="74">
        <f>'03 - vytápění'!J34</f>
        <v>0</v>
      </c>
      <c r="AX57" s="74">
        <f>'03 - vytápění'!J35</f>
        <v>0</v>
      </c>
      <c r="AY57" s="74">
        <f>'03 - vytápění'!J36</f>
        <v>0</v>
      </c>
      <c r="AZ57" s="74">
        <f>'03 - vytápění'!F33</f>
        <v>0</v>
      </c>
      <c r="BA57" s="74">
        <f>'03 - vytápění'!F34</f>
        <v>0</v>
      </c>
      <c r="BB57" s="74">
        <f>'03 - vytápění'!F35</f>
        <v>0</v>
      </c>
      <c r="BC57" s="74">
        <f>'03 - vytápění'!F36</f>
        <v>0</v>
      </c>
      <c r="BD57" s="76">
        <f>'03 - vytápění'!F37</f>
        <v>0</v>
      </c>
      <c r="BT57" s="77" t="s">
        <v>77</v>
      </c>
      <c r="BV57" s="77" t="s">
        <v>71</v>
      </c>
      <c r="BW57" s="77" t="s">
        <v>85</v>
      </c>
      <c r="BX57" s="77" t="s">
        <v>5</v>
      </c>
      <c r="CL57" s="77" t="s">
        <v>3</v>
      </c>
      <c r="CM57" s="77" t="s">
        <v>79</v>
      </c>
    </row>
    <row r="58" spans="1:91" s="5" customFormat="1" ht="16.5" customHeight="1">
      <c r="A58" s="68" t="s">
        <v>73</v>
      </c>
      <c r="B58" s="69"/>
      <c r="C58" s="70"/>
      <c r="D58" s="302" t="s">
        <v>86</v>
      </c>
      <c r="E58" s="302"/>
      <c r="F58" s="302"/>
      <c r="G58" s="302"/>
      <c r="H58" s="302"/>
      <c r="I58" s="71"/>
      <c r="J58" s="302" t="s">
        <v>87</v>
      </c>
      <c r="K58" s="302"/>
      <c r="L58" s="302"/>
      <c r="M58" s="302"/>
      <c r="N58" s="302"/>
      <c r="O58" s="302"/>
      <c r="P58" s="302"/>
      <c r="Q58" s="302"/>
      <c r="R58" s="302"/>
      <c r="S58" s="302"/>
      <c r="T58" s="302"/>
      <c r="U58" s="302"/>
      <c r="V58" s="302"/>
      <c r="W58" s="302"/>
      <c r="X58" s="302"/>
      <c r="Y58" s="302"/>
      <c r="Z58" s="302"/>
      <c r="AA58" s="302"/>
      <c r="AB58" s="302"/>
      <c r="AC58" s="302"/>
      <c r="AD58" s="302"/>
      <c r="AE58" s="302"/>
      <c r="AF58" s="302"/>
      <c r="AG58" s="295">
        <f>'04 - elektroinstalace'!J30</f>
        <v>0</v>
      </c>
      <c r="AH58" s="296"/>
      <c r="AI58" s="296"/>
      <c r="AJ58" s="296"/>
      <c r="AK58" s="296"/>
      <c r="AL58" s="296"/>
      <c r="AM58" s="296"/>
      <c r="AN58" s="295"/>
      <c r="AO58" s="296"/>
      <c r="AP58" s="296"/>
      <c r="AQ58" s="72" t="s">
        <v>76</v>
      </c>
      <c r="AR58" s="69"/>
      <c r="AS58" s="73">
        <v>0</v>
      </c>
      <c r="AT58" s="74">
        <f t="shared" si="0"/>
        <v>0</v>
      </c>
      <c r="AU58" s="75">
        <f>'04 - elektroinstalace'!P85</f>
        <v>0</v>
      </c>
      <c r="AV58" s="74">
        <f>'04 - elektroinstalace'!J33</f>
        <v>0</v>
      </c>
      <c r="AW58" s="74">
        <f>'04 - elektroinstalace'!J34</f>
        <v>0</v>
      </c>
      <c r="AX58" s="74">
        <f>'04 - elektroinstalace'!J35</f>
        <v>0</v>
      </c>
      <c r="AY58" s="74">
        <f>'04 - elektroinstalace'!J36</f>
        <v>0</v>
      </c>
      <c r="AZ58" s="74">
        <f>'04 - elektroinstalace'!F33</f>
        <v>0</v>
      </c>
      <c r="BA58" s="74">
        <f>'04 - elektroinstalace'!F34</f>
        <v>0</v>
      </c>
      <c r="BB58" s="74">
        <f>'04 - elektroinstalace'!F35</f>
        <v>0</v>
      </c>
      <c r="BC58" s="74">
        <f>'04 - elektroinstalace'!F36</f>
        <v>0</v>
      </c>
      <c r="BD58" s="76">
        <f>'04 - elektroinstalace'!F37</f>
        <v>0</v>
      </c>
      <c r="BT58" s="77" t="s">
        <v>77</v>
      </c>
      <c r="BV58" s="77" t="s">
        <v>71</v>
      </c>
      <c r="BW58" s="77" t="s">
        <v>88</v>
      </c>
      <c r="BX58" s="77" t="s">
        <v>5</v>
      </c>
      <c r="CL58" s="77" t="s">
        <v>3</v>
      </c>
      <c r="CM58" s="77" t="s">
        <v>79</v>
      </c>
    </row>
    <row r="59" spans="1:91" s="5" customFormat="1" ht="16.5" customHeight="1">
      <c r="A59" s="68" t="s">
        <v>73</v>
      </c>
      <c r="B59" s="69"/>
      <c r="C59" s="70"/>
      <c r="D59" s="302" t="s">
        <v>89</v>
      </c>
      <c r="E59" s="302"/>
      <c r="F59" s="302"/>
      <c r="G59" s="302"/>
      <c r="H59" s="302"/>
      <c r="I59" s="71"/>
      <c r="J59" s="302" t="s">
        <v>90</v>
      </c>
      <c r="K59" s="302"/>
      <c r="L59" s="302"/>
      <c r="M59" s="302"/>
      <c r="N59" s="302"/>
      <c r="O59" s="302"/>
      <c r="P59" s="302"/>
      <c r="Q59" s="302"/>
      <c r="R59" s="302"/>
      <c r="S59" s="302"/>
      <c r="T59" s="302"/>
      <c r="U59" s="302"/>
      <c r="V59" s="302"/>
      <c r="W59" s="302"/>
      <c r="X59" s="302"/>
      <c r="Y59" s="302"/>
      <c r="Z59" s="302"/>
      <c r="AA59" s="302"/>
      <c r="AB59" s="302"/>
      <c r="AC59" s="302"/>
      <c r="AD59" s="302"/>
      <c r="AE59" s="302"/>
      <c r="AF59" s="302"/>
      <c r="AG59" s="295">
        <f>'05 - VRN'!J30</f>
        <v>0</v>
      </c>
      <c r="AH59" s="296"/>
      <c r="AI59" s="296"/>
      <c r="AJ59" s="296"/>
      <c r="AK59" s="296"/>
      <c r="AL59" s="296"/>
      <c r="AM59" s="296"/>
      <c r="AN59" s="295"/>
      <c r="AO59" s="296"/>
      <c r="AP59" s="296"/>
      <c r="AQ59" s="72" t="s">
        <v>76</v>
      </c>
      <c r="AR59" s="69"/>
      <c r="AS59" s="78">
        <v>0</v>
      </c>
      <c r="AT59" s="79">
        <f t="shared" si="0"/>
        <v>0</v>
      </c>
      <c r="AU59" s="80">
        <f>'05 - VRN'!P82</f>
        <v>0</v>
      </c>
      <c r="AV59" s="79">
        <f>'05 - VRN'!J33</f>
        <v>0</v>
      </c>
      <c r="AW59" s="79">
        <f>'05 - VRN'!J34</f>
        <v>0</v>
      </c>
      <c r="AX59" s="79">
        <f>'05 - VRN'!J35</f>
        <v>0</v>
      </c>
      <c r="AY59" s="79">
        <f>'05 - VRN'!J36</f>
        <v>0</v>
      </c>
      <c r="AZ59" s="79">
        <f>'05 - VRN'!F33</f>
        <v>0</v>
      </c>
      <c r="BA59" s="79">
        <f>'05 - VRN'!F34</f>
        <v>0</v>
      </c>
      <c r="BB59" s="79">
        <f>'05 - VRN'!F35</f>
        <v>0</v>
      </c>
      <c r="BC59" s="79">
        <f>'05 - VRN'!F36</f>
        <v>0</v>
      </c>
      <c r="BD59" s="81">
        <f>'05 - VRN'!F37</f>
        <v>0</v>
      </c>
      <c r="BT59" s="77" t="s">
        <v>77</v>
      </c>
      <c r="BV59" s="77" t="s">
        <v>71</v>
      </c>
      <c r="BW59" s="77" t="s">
        <v>91</v>
      </c>
      <c r="BX59" s="77" t="s">
        <v>5</v>
      </c>
      <c r="CL59" s="77" t="s">
        <v>3</v>
      </c>
      <c r="CM59" s="77" t="s">
        <v>79</v>
      </c>
    </row>
    <row r="60" spans="2:44" s="1" customFormat="1" ht="30" customHeight="1">
      <c r="B60" s="30"/>
      <c r="AR60" s="30"/>
    </row>
    <row r="61" spans="2:44" s="1" customFormat="1" ht="6.95" customHeight="1">
      <c r="B61" s="39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30"/>
    </row>
  </sheetData>
  <sheetProtection algorithmName="SHA-512" hashValue="qrfON45ZMMlQrvela0oRzuIQGZkZLCxZ6JvWbTEhov3vLgPCjuzecOR/fYgO4XpHDevW67YQsVIxBNzUBS4pXA==" saltValue="rR6WXY34uwIpcSI4UmQHEg==" spinCount="100000" sheet="1" objects="1" scenarios="1"/>
  <mergeCells count="58">
    <mergeCell ref="L31:P31"/>
    <mergeCell ref="L32:P32"/>
    <mergeCell ref="W31:AE31"/>
    <mergeCell ref="BE5:BE32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L28:P28"/>
    <mergeCell ref="W28:AE28"/>
    <mergeCell ref="AK28:AO28"/>
    <mergeCell ref="L29:P29"/>
    <mergeCell ref="L30:P30"/>
    <mergeCell ref="AR2:BE2"/>
    <mergeCell ref="K5:AO5"/>
    <mergeCell ref="K6:AO6"/>
    <mergeCell ref="E14:AJ14"/>
    <mergeCell ref="E23:AN23"/>
    <mergeCell ref="AS49:AT51"/>
    <mergeCell ref="AM50:AP50"/>
    <mergeCell ref="L45:AO45"/>
    <mergeCell ref="AM47:AN47"/>
    <mergeCell ref="AM49:AP49"/>
    <mergeCell ref="L33:P33"/>
    <mergeCell ref="AN52:AP52"/>
    <mergeCell ref="AG52:AM52"/>
    <mergeCell ref="AN55:AP55"/>
    <mergeCell ref="AG55:AM55"/>
    <mergeCell ref="W33:AE33"/>
    <mergeCell ref="AK33:AO33"/>
    <mergeCell ref="X35:AB35"/>
    <mergeCell ref="AK35:AO35"/>
    <mergeCell ref="AN56:AP56"/>
    <mergeCell ref="AG56:AM56"/>
    <mergeCell ref="AN57:AP57"/>
    <mergeCell ref="AG57:AM57"/>
    <mergeCell ref="AN58:AP58"/>
    <mergeCell ref="AG58:AM58"/>
    <mergeCell ref="AN59:AP59"/>
    <mergeCell ref="AG59:AM59"/>
    <mergeCell ref="AG54:AM54"/>
    <mergeCell ref="AN54:AP54"/>
    <mergeCell ref="C52:G52"/>
    <mergeCell ref="I52:AF52"/>
    <mergeCell ref="D55:H55"/>
    <mergeCell ref="J55:AF55"/>
    <mergeCell ref="D56:H56"/>
    <mergeCell ref="J56:AF56"/>
    <mergeCell ref="D57:H57"/>
    <mergeCell ref="J57:AF57"/>
    <mergeCell ref="D58:H58"/>
    <mergeCell ref="J58:AF58"/>
    <mergeCell ref="D59:H59"/>
    <mergeCell ref="J59:AF59"/>
  </mergeCells>
  <hyperlinks>
    <hyperlink ref="A55" location="'01 - stavební část'!C2" display="/"/>
    <hyperlink ref="A56" location="'02 - ZTI'!C2" display="/"/>
    <hyperlink ref="A57" location="'03 - vytápění'!C2" display="/"/>
    <hyperlink ref="A58" location="'04 - elektroinstalace'!C2" display="/"/>
    <hyperlink ref="A59" location="'05 - VRN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523"/>
  <sheetViews>
    <sheetView showGridLines="0" workbookViewId="0" topLeftCell="A416">
      <selection activeCell="F430" sqref="F430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82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320" t="s">
        <v>6</v>
      </c>
      <c r="M2" s="321"/>
      <c r="N2" s="321"/>
      <c r="O2" s="321"/>
      <c r="P2" s="321"/>
      <c r="Q2" s="321"/>
      <c r="R2" s="321"/>
      <c r="S2" s="321"/>
      <c r="T2" s="321"/>
      <c r="U2" s="321"/>
      <c r="V2" s="321"/>
      <c r="AT2" s="16" t="s">
        <v>78</v>
      </c>
    </row>
    <row r="3" spans="2:46" ht="6.95" customHeight="1">
      <c r="B3" s="17"/>
      <c r="C3" s="18"/>
      <c r="D3" s="18"/>
      <c r="E3" s="18"/>
      <c r="F3" s="18"/>
      <c r="G3" s="18"/>
      <c r="H3" s="18"/>
      <c r="I3" s="83"/>
      <c r="J3" s="18"/>
      <c r="K3" s="18"/>
      <c r="L3" s="19"/>
      <c r="AT3" s="16" t="s">
        <v>79</v>
      </c>
    </row>
    <row r="4" spans="2:46" ht="24.95" customHeight="1">
      <c r="B4" s="19"/>
      <c r="D4" s="20" t="s">
        <v>92</v>
      </c>
      <c r="L4" s="19"/>
      <c r="M4" s="21" t="s">
        <v>11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25" t="s">
        <v>17</v>
      </c>
      <c r="L6" s="19"/>
    </row>
    <row r="7" spans="2:12" ht="16.5" customHeight="1">
      <c r="B7" s="19"/>
      <c r="E7" s="332" t="str">
        <f>'Rekapitulace stavby'!K6</f>
        <v>Stavební úpravy objektu správní budovy střediska Kohinoor PKÚ s.p.</v>
      </c>
      <c r="F7" s="333"/>
      <c r="G7" s="333"/>
      <c r="H7" s="333"/>
      <c r="L7" s="19"/>
    </row>
    <row r="8" spans="2:12" s="1" customFormat="1" ht="12" customHeight="1">
      <c r="B8" s="30"/>
      <c r="D8" s="25" t="s">
        <v>93</v>
      </c>
      <c r="I8" s="84"/>
      <c r="L8" s="30"/>
    </row>
    <row r="9" spans="2:12" s="1" customFormat="1" ht="36.95" customHeight="1">
      <c r="B9" s="30"/>
      <c r="E9" s="317" t="s">
        <v>94</v>
      </c>
      <c r="F9" s="316"/>
      <c r="G9" s="316"/>
      <c r="H9" s="316"/>
      <c r="I9" s="84"/>
      <c r="L9" s="30"/>
    </row>
    <row r="10" spans="2:12" s="1" customFormat="1" ht="12">
      <c r="B10" s="30"/>
      <c r="I10" s="84"/>
      <c r="L10" s="30"/>
    </row>
    <row r="11" spans="2:12" s="1" customFormat="1" ht="12" customHeight="1">
      <c r="B11" s="30"/>
      <c r="D11" s="25" t="s">
        <v>19</v>
      </c>
      <c r="F11" s="16" t="s">
        <v>3</v>
      </c>
      <c r="I11" s="85" t="s">
        <v>20</v>
      </c>
      <c r="J11" s="16" t="s">
        <v>3</v>
      </c>
      <c r="L11" s="30"/>
    </row>
    <row r="12" spans="2:12" s="1" customFormat="1" ht="12" customHeight="1">
      <c r="B12" s="30"/>
      <c r="D12" s="25" t="s">
        <v>21</v>
      </c>
      <c r="F12" s="16" t="s">
        <v>22</v>
      </c>
      <c r="I12" s="85" t="s">
        <v>23</v>
      </c>
      <c r="J12" s="46" t="str">
        <f>'Rekapitulace stavby'!AN8</f>
        <v>30. 8. 2019</v>
      </c>
      <c r="L12" s="30"/>
    </row>
    <row r="13" spans="2:12" s="1" customFormat="1" ht="10.9" customHeight="1">
      <c r="B13" s="30"/>
      <c r="I13" s="84"/>
      <c r="L13" s="30"/>
    </row>
    <row r="14" spans="2:12" s="1" customFormat="1" ht="12" customHeight="1">
      <c r="B14" s="30"/>
      <c r="D14" s="25" t="s">
        <v>25</v>
      </c>
      <c r="I14" s="85" t="s">
        <v>26</v>
      </c>
      <c r="J14" s="16" t="str">
        <f>IF('Rekapitulace stavby'!AN10="","",'Rekapitulace stavby'!AN10)</f>
        <v/>
      </c>
      <c r="L14" s="30"/>
    </row>
    <row r="15" spans="2:12" s="1" customFormat="1" ht="18" customHeight="1">
      <c r="B15" s="30"/>
      <c r="E15" s="16" t="str">
        <f>IF('Rekapitulace stavby'!E11="","",'Rekapitulace stavby'!E11)</f>
        <v xml:space="preserve"> </v>
      </c>
      <c r="I15" s="85" t="s">
        <v>27</v>
      </c>
      <c r="J15" s="16" t="str">
        <f>IF('Rekapitulace stavby'!AN11="","",'Rekapitulace stavby'!AN11)</f>
        <v/>
      </c>
      <c r="L15" s="30"/>
    </row>
    <row r="16" spans="2:12" s="1" customFormat="1" ht="6.95" customHeight="1">
      <c r="B16" s="30"/>
      <c r="I16" s="84"/>
      <c r="L16" s="30"/>
    </row>
    <row r="17" spans="2:12" s="1" customFormat="1" ht="12" customHeight="1">
      <c r="B17" s="30"/>
      <c r="D17" s="25" t="s">
        <v>28</v>
      </c>
      <c r="I17" s="85" t="s">
        <v>26</v>
      </c>
      <c r="J17" s="26" t="str">
        <f>'Rekapitulace stavby'!AN13</f>
        <v>Vyplň údaj</v>
      </c>
      <c r="L17" s="30"/>
    </row>
    <row r="18" spans="2:12" s="1" customFormat="1" ht="18" customHeight="1">
      <c r="B18" s="30"/>
      <c r="E18" s="334" t="str">
        <f>'Rekapitulace stavby'!E14</f>
        <v>Vyplň údaj</v>
      </c>
      <c r="F18" s="322"/>
      <c r="G18" s="322"/>
      <c r="H18" s="322"/>
      <c r="I18" s="85" t="s">
        <v>27</v>
      </c>
      <c r="J18" s="26" t="str">
        <f>'Rekapitulace stavby'!AN14</f>
        <v>Vyplň údaj</v>
      </c>
      <c r="L18" s="30"/>
    </row>
    <row r="19" spans="2:12" s="1" customFormat="1" ht="6.95" customHeight="1">
      <c r="B19" s="30"/>
      <c r="I19" s="84"/>
      <c r="L19" s="30"/>
    </row>
    <row r="20" spans="2:12" s="1" customFormat="1" ht="12" customHeight="1">
      <c r="B20" s="30"/>
      <c r="D20" s="25" t="s">
        <v>30</v>
      </c>
      <c r="I20" s="85" t="s">
        <v>26</v>
      </c>
      <c r="J20" s="16" t="s">
        <v>3</v>
      </c>
      <c r="L20" s="30"/>
    </row>
    <row r="21" spans="2:12" s="1" customFormat="1" ht="18" customHeight="1">
      <c r="B21" s="30"/>
      <c r="E21" s="16" t="s">
        <v>31</v>
      </c>
      <c r="I21" s="85" t="s">
        <v>27</v>
      </c>
      <c r="J21" s="16" t="s">
        <v>3</v>
      </c>
      <c r="L21" s="30"/>
    </row>
    <row r="22" spans="2:12" s="1" customFormat="1" ht="6.95" customHeight="1">
      <c r="B22" s="30"/>
      <c r="I22" s="84"/>
      <c r="L22" s="30"/>
    </row>
    <row r="23" spans="2:12" s="1" customFormat="1" ht="12" customHeight="1">
      <c r="B23" s="30"/>
      <c r="D23" s="25" t="s">
        <v>33</v>
      </c>
      <c r="I23" s="85" t="s">
        <v>26</v>
      </c>
      <c r="J23" s="16" t="s">
        <v>3</v>
      </c>
      <c r="L23" s="30"/>
    </row>
    <row r="24" spans="2:12" s="1" customFormat="1" ht="18" customHeight="1">
      <c r="B24" s="30"/>
      <c r="E24" s="16" t="s">
        <v>34</v>
      </c>
      <c r="I24" s="85" t="s">
        <v>27</v>
      </c>
      <c r="J24" s="16" t="s">
        <v>3</v>
      </c>
      <c r="L24" s="30"/>
    </row>
    <row r="25" spans="2:12" s="1" customFormat="1" ht="6.95" customHeight="1">
      <c r="B25" s="30"/>
      <c r="I25" s="84"/>
      <c r="L25" s="30"/>
    </row>
    <row r="26" spans="2:12" s="1" customFormat="1" ht="12" customHeight="1">
      <c r="B26" s="30"/>
      <c r="D26" s="25" t="s">
        <v>35</v>
      </c>
      <c r="I26" s="84"/>
      <c r="L26" s="30"/>
    </row>
    <row r="27" spans="2:12" s="6" customFormat="1" ht="16.5" customHeight="1">
      <c r="B27" s="86"/>
      <c r="E27" s="326" t="s">
        <v>3</v>
      </c>
      <c r="F27" s="326"/>
      <c r="G27" s="326"/>
      <c r="H27" s="326"/>
      <c r="I27" s="87"/>
      <c r="L27" s="86"/>
    </row>
    <row r="28" spans="2:12" s="1" customFormat="1" ht="6.95" customHeight="1">
      <c r="B28" s="30"/>
      <c r="I28" s="84"/>
      <c r="L28" s="30"/>
    </row>
    <row r="29" spans="2:12" s="1" customFormat="1" ht="6.95" customHeight="1">
      <c r="B29" s="30"/>
      <c r="D29" s="47"/>
      <c r="E29" s="47"/>
      <c r="F29" s="47"/>
      <c r="G29" s="47"/>
      <c r="H29" s="47"/>
      <c r="I29" s="88"/>
      <c r="J29" s="47"/>
      <c r="K29" s="47"/>
      <c r="L29" s="30"/>
    </row>
    <row r="30" spans="2:12" s="1" customFormat="1" ht="25.35" customHeight="1">
      <c r="B30" s="30"/>
      <c r="D30" s="89" t="s">
        <v>37</v>
      </c>
      <c r="I30" s="84"/>
      <c r="J30" s="60">
        <f>ROUND(J100,2)</f>
        <v>0</v>
      </c>
      <c r="L30" s="30"/>
    </row>
    <row r="31" spans="2:12" s="1" customFormat="1" ht="6.95" customHeight="1">
      <c r="B31" s="30"/>
      <c r="D31" s="47"/>
      <c r="E31" s="47"/>
      <c r="F31" s="47"/>
      <c r="G31" s="47"/>
      <c r="H31" s="47"/>
      <c r="I31" s="88"/>
      <c r="J31" s="47"/>
      <c r="K31" s="47"/>
      <c r="L31" s="30"/>
    </row>
    <row r="32" spans="2:12" s="1" customFormat="1" ht="14.45" customHeight="1">
      <c r="B32" s="30"/>
      <c r="F32" s="33"/>
      <c r="I32" s="90"/>
      <c r="J32" s="33"/>
      <c r="L32" s="30"/>
    </row>
    <row r="33" spans="2:12" s="1" customFormat="1" ht="14.45" customHeight="1">
      <c r="B33" s="30"/>
      <c r="D33" s="25" t="s">
        <v>40</v>
      </c>
      <c r="E33" s="25" t="s">
        <v>41</v>
      </c>
      <c r="F33" s="91"/>
      <c r="I33" s="92"/>
      <c r="J33" s="91"/>
      <c r="L33" s="30"/>
    </row>
    <row r="34" spans="2:12" s="1" customFormat="1" ht="14.45" customHeight="1">
      <c r="B34" s="30"/>
      <c r="E34" s="25" t="s">
        <v>42</v>
      </c>
      <c r="F34" s="91"/>
      <c r="I34" s="92"/>
      <c r="J34" s="91"/>
      <c r="L34" s="30"/>
    </row>
    <row r="35" spans="2:12" s="1" customFormat="1" ht="14.45" customHeight="1" hidden="1">
      <c r="B35" s="30"/>
      <c r="E35" s="25" t="s">
        <v>43</v>
      </c>
      <c r="F35" s="91">
        <f>ROUND((SUM(BG100:BG522)),2)</f>
        <v>0</v>
      </c>
      <c r="I35" s="92">
        <v>0.21</v>
      </c>
      <c r="J35" s="91">
        <f>0</f>
        <v>0</v>
      </c>
      <c r="L35" s="30"/>
    </row>
    <row r="36" spans="2:12" s="1" customFormat="1" ht="14.45" customHeight="1" hidden="1">
      <c r="B36" s="30"/>
      <c r="E36" s="25" t="s">
        <v>44</v>
      </c>
      <c r="F36" s="91">
        <f>ROUND((SUM(BH100:BH522)),2)</f>
        <v>0</v>
      </c>
      <c r="I36" s="92">
        <v>0.15</v>
      </c>
      <c r="J36" s="91">
        <f>0</f>
        <v>0</v>
      </c>
      <c r="L36" s="30"/>
    </row>
    <row r="37" spans="2:12" s="1" customFormat="1" ht="14.45" customHeight="1" hidden="1">
      <c r="B37" s="30"/>
      <c r="E37" s="25" t="s">
        <v>45</v>
      </c>
      <c r="F37" s="91">
        <f>ROUND((SUM(BI100:BI522)),2)</f>
        <v>0</v>
      </c>
      <c r="I37" s="92">
        <v>0</v>
      </c>
      <c r="J37" s="91">
        <f>0</f>
        <v>0</v>
      </c>
      <c r="L37" s="30"/>
    </row>
    <row r="38" spans="2:12" s="1" customFormat="1" ht="6.95" customHeight="1">
      <c r="B38" s="30"/>
      <c r="I38" s="84"/>
      <c r="L38" s="30"/>
    </row>
    <row r="39" spans="2:12" s="1" customFormat="1" ht="25.35" customHeight="1">
      <c r="B39" s="30"/>
      <c r="C39" s="93"/>
      <c r="D39" s="94" t="s">
        <v>46</v>
      </c>
      <c r="E39" s="51"/>
      <c r="F39" s="51"/>
      <c r="G39" s="95" t="s">
        <v>47</v>
      </c>
      <c r="H39" s="96" t="s">
        <v>48</v>
      </c>
      <c r="I39" s="97"/>
      <c r="J39" s="98"/>
      <c r="K39" s="99"/>
      <c r="L39" s="30"/>
    </row>
    <row r="40" spans="2:12" s="1" customFormat="1" ht="14.45" customHeight="1">
      <c r="B40" s="39"/>
      <c r="C40" s="40"/>
      <c r="D40" s="40"/>
      <c r="E40" s="40"/>
      <c r="F40" s="40"/>
      <c r="G40" s="40"/>
      <c r="H40" s="40"/>
      <c r="I40" s="100"/>
      <c r="J40" s="40"/>
      <c r="K40" s="40"/>
      <c r="L40" s="30"/>
    </row>
    <row r="44" spans="2:12" s="1" customFormat="1" ht="6.95" customHeight="1">
      <c r="B44" s="41"/>
      <c r="C44" s="42"/>
      <c r="D44" s="42"/>
      <c r="E44" s="42"/>
      <c r="F44" s="42"/>
      <c r="G44" s="42"/>
      <c r="H44" s="42"/>
      <c r="I44" s="101"/>
      <c r="J44" s="42"/>
      <c r="K44" s="42"/>
      <c r="L44" s="30"/>
    </row>
    <row r="45" spans="2:12" s="1" customFormat="1" ht="24.95" customHeight="1">
      <c r="B45" s="30"/>
      <c r="C45" s="20" t="s">
        <v>95</v>
      </c>
      <c r="I45" s="84"/>
      <c r="L45" s="30"/>
    </row>
    <row r="46" spans="2:12" s="1" customFormat="1" ht="6.95" customHeight="1">
      <c r="B46" s="30"/>
      <c r="I46" s="84"/>
      <c r="L46" s="30"/>
    </row>
    <row r="47" spans="2:12" s="1" customFormat="1" ht="12" customHeight="1">
      <c r="B47" s="30"/>
      <c r="C47" s="25" t="s">
        <v>17</v>
      </c>
      <c r="I47" s="84"/>
      <c r="L47" s="30"/>
    </row>
    <row r="48" spans="2:12" s="1" customFormat="1" ht="16.5" customHeight="1">
      <c r="B48" s="30"/>
      <c r="E48" s="332" t="str">
        <f>E7</f>
        <v>Stavební úpravy objektu správní budovy střediska Kohinoor PKÚ s.p.</v>
      </c>
      <c r="F48" s="333"/>
      <c r="G48" s="333"/>
      <c r="H48" s="333"/>
      <c r="I48" s="84"/>
      <c r="L48" s="30"/>
    </row>
    <row r="49" spans="2:12" s="1" customFormat="1" ht="12" customHeight="1">
      <c r="B49" s="30"/>
      <c r="C49" s="25" t="s">
        <v>93</v>
      </c>
      <c r="I49" s="84"/>
      <c r="L49" s="30"/>
    </row>
    <row r="50" spans="2:12" s="1" customFormat="1" ht="16.5" customHeight="1">
      <c r="B50" s="30"/>
      <c r="E50" s="317" t="str">
        <f>E9</f>
        <v>01 - stavební část</v>
      </c>
      <c r="F50" s="316"/>
      <c r="G50" s="316"/>
      <c r="H50" s="316"/>
      <c r="I50" s="84"/>
      <c r="L50" s="30"/>
    </row>
    <row r="51" spans="2:12" s="1" customFormat="1" ht="6.95" customHeight="1">
      <c r="B51" s="30"/>
      <c r="I51" s="84"/>
      <c r="L51" s="30"/>
    </row>
    <row r="52" spans="2:12" s="1" customFormat="1" ht="12" customHeight="1">
      <c r="B52" s="30"/>
      <c r="C52" s="25" t="s">
        <v>21</v>
      </c>
      <c r="F52" s="16" t="str">
        <f>F12</f>
        <v xml:space="preserve"> </v>
      </c>
      <c r="I52" s="85" t="s">
        <v>23</v>
      </c>
      <c r="J52" s="46" t="str">
        <f>IF(J12="","",J12)</f>
        <v>30. 8. 2019</v>
      </c>
      <c r="L52" s="30"/>
    </row>
    <row r="53" spans="2:12" s="1" customFormat="1" ht="6.95" customHeight="1">
      <c r="B53" s="30"/>
      <c r="I53" s="84"/>
      <c r="L53" s="30"/>
    </row>
    <row r="54" spans="2:12" s="1" customFormat="1" ht="13.7" customHeight="1">
      <c r="B54" s="30"/>
      <c r="C54" s="25" t="s">
        <v>25</v>
      </c>
      <c r="F54" s="16" t="str">
        <f>E15</f>
        <v xml:space="preserve"> </v>
      </c>
      <c r="I54" s="85" t="s">
        <v>30</v>
      </c>
      <c r="J54" s="28" t="str">
        <f>E21</f>
        <v>DRAKISA</v>
      </c>
      <c r="L54" s="30"/>
    </row>
    <row r="55" spans="2:12" s="1" customFormat="1" ht="13.7" customHeight="1">
      <c r="B55" s="30"/>
      <c r="C55" s="25" t="s">
        <v>28</v>
      </c>
      <c r="F55" s="16" t="str">
        <f>IF(E18="","",E18)</f>
        <v>Vyplň údaj</v>
      </c>
      <c r="I55" s="85" t="s">
        <v>33</v>
      </c>
      <c r="J55" s="28" t="str">
        <f>E24</f>
        <v>Krajovský</v>
      </c>
      <c r="L55" s="30"/>
    </row>
    <row r="56" spans="2:12" s="1" customFormat="1" ht="10.35" customHeight="1">
      <c r="B56" s="30"/>
      <c r="I56" s="84"/>
      <c r="L56" s="30"/>
    </row>
    <row r="57" spans="2:12" s="1" customFormat="1" ht="29.25" customHeight="1">
      <c r="B57" s="30"/>
      <c r="C57" s="102" t="s">
        <v>96</v>
      </c>
      <c r="D57" s="93"/>
      <c r="E57" s="93"/>
      <c r="F57" s="93"/>
      <c r="G57" s="93"/>
      <c r="H57" s="93"/>
      <c r="I57" s="103"/>
      <c r="J57" s="104" t="s">
        <v>97</v>
      </c>
      <c r="K57" s="93"/>
      <c r="L57" s="30"/>
    </row>
    <row r="58" spans="2:12" s="1" customFormat="1" ht="10.35" customHeight="1">
      <c r="B58" s="30"/>
      <c r="I58" s="84"/>
      <c r="L58" s="30"/>
    </row>
    <row r="59" spans="2:47" s="1" customFormat="1" ht="22.9" customHeight="1">
      <c r="B59" s="30"/>
      <c r="C59" s="105" t="s">
        <v>67</v>
      </c>
      <c r="I59" s="84"/>
      <c r="J59" s="60">
        <f>J100</f>
        <v>0</v>
      </c>
      <c r="L59" s="30"/>
      <c r="AU59" s="16" t="s">
        <v>98</v>
      </c>
    </row>
    <row r="60" spans="2:12" s="7" customFormat="1" ht="24.95" customHeight="1">
      <c r="B60" s="106"/>
      <c r="D60" s="107" t="s">
        <v>99</v>
      </c>
      <c r="E60" s="108"/>
      <c r="F60" s="108"/>
      <c r="G60" s="108"/>
      <c r="H60" s="108"/>
      <c r="I60" s="109"/>
      <c r="J60" s="110">
        <f>J101</f>
        <v>0</v>
      </c>
      <c r="L60" s="106"/>
    </row>
    <row r="61" spans="2:12" s="8" customFormat="1" ht="19.9" customHeight="1">
      <c r="B61" s="111"/>
      <c r="D61" s="112" t="s">
        <v>100</v>
      </c>
      <c r="E61" s="113"/>
      <c r="F61" s="113"/>
      <c r="G61" s="113"/>
      <c r="H61" s="113"/>
      <c r="I61" s="114"/>
      <c r="J61" s="115">
        <f>J102</f>
        <v>0</v>
      </c>
      <c r="L61" s="111"/>
    </row>
    <row r="62" spans="2:12" s="8" customFormat="1" ht="19.9" customHeight="1">
      <c r="B62" s="111"/>
      <c r="D62" s="112" t="s">
        <v>101</v>
      </c>
      <c r="E62" s="113"/>
      <c r="F62" s="113"/>
      <c r="G62" s="113"/>
      <c r="H62" s="113"/>
      <c r="I62" s="114"/>
      <c r="J62" s="115">
        <f>J124</f>
        <v>0</v>
      </c>
      <c r="L62" s="111"/>
    </row>
    <row r="63" spans="2:12" s="8" customFormat="1" ht="19.9" customHeight="1">
      <c r="B63" s="111"/>
      <c r="D63" s="112" t="s">
        <v>102</v>
      </c>
      <c r="E63" s="113"/>
      <c r="F63" s="113"/>
      <c r="G63" s="113"/>
      <c r="H63" s="113"/>
      <c r="I63" s="114"/>
      <c r="J63" s="115">
        <f>J136</f>
        <v>0</v>
      </c>
      <c r="L63" s="111"/>
    </row>
    <row r="64" spans="2:12" s="8" customFormat="1" ht="19.9" customHeight="1">
      <c r="B64" s="111"/>
      <c r="D64" s="112" t="s">
        <v>103</v>
      </c>
      <c r="E64" s="113"/>
      <c r="F64" s="113"/>
      <c r="G64" s="113"/>
      <c r="H64" s="113"/>
      <c r="I64" s="114"/>
      <c r="J64" s="115">
        <f>J197</f>
        <v>0</v>
      </c>
      <c r="L64" s="111"/>
    </row>
    <row r="65" spans="2:12" s="8" customFormat="1" ht="19.9" customHeight="1">
      <c r="B65" s="111"/>
      <c r="D65" s="112" t="s">
        <v>104</v>
      </c>
      <c r="E65" s="113"/>
      <c r="F65" s="113"/>
      <c r="G65" s="113"/>
      <c r="H65" s="113"/>
      <c r="I65" s="114"/>
      <c r="J65" s="115">
        <f>J214</f>
        <v>0</v>
      </c>
      <c r="L65" s="111"/>
    </row>
    <row r="66" spans="2:12" s="8" customFormat="1" ht="19.9" customHeight="1">
      <c r="B66" s="111"/>
      <c r="D66" s="112" t="s">
        <v>105</v>
      </c>
      <c r="E66" s="113"/>
      <c r="F66" s="113"/>
      <c r="G66" s="113"/>
      <c r="H66" s="113"/>
      <c r="I66" s="114"/>
      <c r="J66" s="115">
        <f>J226</f>
        <v>0</v>
      </c>
      <c r="L66" s="111"/>
    </row>
    <row r="67" spans="2:12" s="8" customFormat="1" ht="19.9" customHeight="1">
      <c r="B67" s="111"/>
      <c r="D67" s="112" t="s">
        <v>106</v>
      </c>
      <c r="E67" s="113"/>
      <c r="F67" s="113"/>
      <c r="G67" s="113"/>
      <c r="H67" s="113"/>
      <c r="I67" s="114"/>
      <c r="J67" s="115">
        <f>J276</f>
        <v>0</v>
      </c>
      <c r="L67" s="111"/>
    </row>
    <row r="68" spans="2:12" s="8" customFormat="1" ht="19.9" customHeight="1">
      <c r="B68" s="111"/>
      <c r="D68" s="112" t="s">
        <v>107</v>
      </c>
      <c r="E68" s="113"/>
      <c r="F68" s="113"/>
      <c r="G68" s="113"/>
      <c r="H68" s="113"/>
      <c r="I68" s="114"/>
      <c r="J68" s="115">
        <f>J309</f>
        <v>0</v>
      </c>
      <c r="L68" s="111"/>
    </row>
    <row r="69" spans="2:12" s="8" customFormat="1" ht="19.9" customHeight="1">
      <c r="B69" s="111"/>
      <c r="D69" s="112" t="s">
        <v>108</v>
      </c>
      <c r="E69" s="113"/>
      <c r="F69" s="113"/>
      <c r="G69" s="113"/>
      <c r="H69" s="113"/>
      <c r="I69" s="114"/>
      <c r="J69" s="115">
        <f>J319</f>
        <v>0</v>
      </c>
      <c r="L69" s="111"/>
    </row>
    <row r="70" spans="2:12" s="7" customFormat="1" ht="24.95" customHeight="1">
      <c r="B70" s="106"/>
      <c r="D70" s="107" t="s">
        <v>109</v>
      </c>
      <c r="E70" s="108"/>
      <c r="F70" s="108"/>
      <c r="G70" s="108"/>
      <c r="H70" s="108"/>
      <c r="I70" s="109"/>
      <c r="J70" s="110">
        <f>J322</f>
        <v>0</v>
      </c>
      <c r="L70" s="106"/>
    </row>
    <row r="71" spans="2:12" s="8" customFormat="1" ht="19.9" customHeight="1">
      <c r="B71" s="111"/>
      <c r="D71" s="112" t="s">
        <v>110</v>
      </c>
      <c r="E71" s="113"/>
      <c r="F71" s="113"/>
      <c r="G71" s="113"/>
      <c r="H71" s="113"/>
      <c r="I71" s="114"/>
      <c r="J71" s="115">
        <f>J323</f>
        <v>0</v>
      </c>
      <c r="L71" s="111"/>
    </row>
    <row r="72" spans="2:12" s="8" customFormat="1" ht="19.9" customHeight="1">
      <c r="B72" s="111"/>
      <c r="D72" s="112" t="s">
        <v>111</v>
      </c>
      <c r="E72" s="113"/>
      <c r="F72" s="113"/>
      <c r="G72" s="113"/>
      <c r="H72" s="113"/>
      <c r="I72" s="114"/>
      <c r="J72" s="115">
        <f>J348</f>
        <v>0</v>
      </c>
      <c r="L72" s="111"/>
    </row>
    <row r="73" spans="2:12" s="8" customFormat="1" ht="19.9" customHeight="1">
      <c r="B73" s="111"/>
      <c r="D73" s="112" t="s">
        <v>112</v>
      </c>
      <c r="E73" s="113"/>
      <c r="F73" s="113"/>
      <c r="G73" s="113"/>
      <c r="H73" s="113"/>
      <c r="I73" s="114"/>
      <c r="J73" s="115">
        <f>J359</f>
        <v>0</v>
      </c>
      <c r="L73" s="111"/>
    </row>
    <row r="74" spans="2:12" s="8" customFormat="1" ht="19.9" customHeight="1">
      <c r="B74" s="111"/>
      <c r="D74" s="112" t="s">
        <v>113</v>
      </c>
      <c r="E74" s="113"/>
      <c r="F74" s="113"/>
      <c r="G74" s="113"/>
      <c r="H74" s="113"/>
      <c r="I74" s="114"/>
      <c r="J74" s="115">
        <f>J373</f>
        <v>0</v>
      </c>
      <c r="L74" s="111"/>
    </row>
    <row r="75" spans="2:12" s="8" customFormat="1" ht="19.9" customHeight="1">
      <c r="B75" s="111"/>
      <c r="D75" s="112" t="s">
        <v>114</v>
      </c>
      <c r="E75" s="113"/>
      <c r="F75" s="113"/>
      <c r="G75" s="113"/>
      <c r="H75" s="113"/>
      <c r="I75" s="114"/>
      <c r="J75" s="115">
        <f>J425</f>
        <v>0</v>
      </c>
      <c r="L75" s="111"/>
    </row>
    <row r="76" spans="2:12" s="8" customFormat="1" ht="19.9" customHeight="1">
      <c r="B76" s="111"/>
      <c r="D76" s="112" t="s">
        <v>115</v>
      </c>
      <c r="E76" s="113"/>
      <c r="F76" s="113"/>
      <c r="G76" s="113"/>
      <c r="H76" s="113"/>
      <c r="I76" s="114"/>
      <c r="J76" s="115">
        <f>J437</f>
        <v>0</v>
      </c>
      <c r="L76" s="111"/>
    </row>
    <row r="77" spans="2:12" s="8" customFormat="1" ht="19.9" customHeight="1">
      <c r="B77" s="111"/>
      <c r="D77" s="112" t="s">
        <v>116</v>
      </c>
      <c r="E77" s="113"/>
      <c r="F77" s="113"/>
      <c r="G77" s="113"/>
      <c r="H77" s="113"/>
      <c r="I77" s="114"/>
      <c r="J77" s="115">
        <f>J462</f>
        <v>0</v>
      </c>
      <c r="L77" s="111"/>
    </row>
    <row r="78" spans="2:12" s="8" customFormat="1" ht="19.9" customHeight="1">
      <c r="B78" s="111"/>
      <c r="D78" s="112" t="s">
        <v>117</v>
      </c>
      <c r="E78" s="113"/>
      <c r="F78" s="113"/>
      <c r="G78" s="113"/>
      <c r="H78" s="113"/>
      <c r="I78" s="114"/>
      <c r="J78" s="115">
        <f>J487</f>
        <v>0</v>
      </c>
      <c r="L78" s="111"/>
    </row>
    <row r="79" spans="2:12" s="8" customFormat="1" ht="19.9" customHeight="1">
      <c r="B79" s="111"/>
      <c r="D79" s="112" t="s">
        <v>118</v>
      </c>
      <c r="E79" s="113"/>
      <c r="F79" s="113"/>
      <c r="G79" s="113"/>
      <c r="H79" s="113"/>
      <c r="I79" s="114"/>
      <c r="J79" s="115">
        <f>J503</f>
        <v>0</v>
      </c>
      <c r="L79" s="111"/>
    </row>
    <row r="80" spans="2:12" s="8" customFormat="1" ht="19.9" customHeight="1">
      <c r="B80" s="111"/>
      <c r="D80" s="112" t="s">
        <v>119</v>
      </c>
      <c r="E80" s="113"/>
      <c r="F80" s="113"/>
      <c r="G80" s="113"/>
      <c r="H80" s="113"/>
      <c r="I80" s="114"/>
      <c r="J80" s="115">
        <f>J512</f>
        <v>0</v>
      </c>
      <c r="L80" s="111"/>
    </row>
    <row r="81" spans="2:12" s="1" customFormat="1" ht="21.75" customHeight="1">
      <c r="B81" s="30"/>
      <c r="I81" s="84"/>
      <c r="L81" s="30"/>
    </row>
    <row r="82" spans="2:12" s="1" customFormat="1" ht="6.95" customHeight="1">
      <c r="B82" s="39"/>
      <c r="C82" s="40"/>
      <c r="D82" s="40"/>
      <c r="E82" s="40"/>
      <c r="F82" s="40"/>
      <c r="G82" s="40"/>
      <c r="H82" s="40"/>
      <c r="I82" s="100"/>
      <c r="J82" s="40"/>
      <c r="K82" s="40"/>
      <c r="L82" s="30"/>
    </row>
    <row r="86" spans="2:12" s="1" customFormat="1" ht="6.95" customHeight="1">
      <c r="B86" s="41"/>
      <c r="C86" s="42"/>
      <c r="D86" s="42"/>
      <c r="E86" s="42"/>
      <c r="F86" s="42"/>
      <c r="G86" s="42"/>
      <c r="H86" s="42"/>
      <c r="I86" s="101"/>
      <c r="J86" s="42"/>
      <c r="K86" s="42"/>
      <c r="L86" s="30"/>
    </row>
    <row r="87" spans="2:12" s="1" customFormat="1" ht="24.95" customHeight="1">
      <c r="B87" s="30"/>
      <c r="C87" s="20" t="s">
        <v>120</v>
      </c>
      <c r="I87" s="84"/>
      <c r="L87" s="30"/>
    </row>
    <row r="88" spans="2:12" s="1" customFormat="1" ht="6.95" customHeight="1">
      <c r="B88" s="30"/>
      <c r="I88" s="84"/>
      <c r="L88" s="30"/>
    </row>
    <row r="89" spans="2:12" s="1" customFormat="1" ht="12" customHeight="1">
      <c r="B89" s="30"/>
      <c r="C89" s="25" t="s">
        <v>17</v>
      </c>
      <c r="I89" s="84"/>
      <c r="L89" s="30"/>
    </row>
    <row r="90" spans="2:12" s="1" customFormat="1" ht="16.5" customHeight="1">
      <c r="B90" s="30"/>
      <c r="E90" s="332" t="str">
        <f>E7</f>
        <v>Stavební úpravy objektu správní budovy střediska Kohinoor PKÚ s.p.</v>
      </c>
      <c r="F90" s="333"/>
      <c r="G90" s="333"/>
      <c r="H90" s="333"/>
      <c r="I90" s="84"/>
      <c r="L90" s="30"/>
    </row>
    <row r="91" spans="2:12" s="1" customFormat="1" ht="12" customHeight="1">
      <c r="B91" s="30"/>
      <c r="C91" s="25" t="s">
        <v>93</v>
      </c>
      <c r="I91" s="84"/>
      <c r="L91" s="30"/>
    </row>
    <row r="92" spans="2:12" s="1" customFormat="1" ht="16.5" customHeight="1">
      <c r="B92" s="30"/>
      <c r="E92" s="317" t="str">
        <f>E9</f>
        <v>01 - stavební část</v>
      </c>
      <c r="F92" s="316"/>
      <c r="G92" s="316"/>
      <c r="H92" s="316"/>
      <c r="I92" s="84"/>
      <c r="L92" s="30"/>
    </row>
    <row r="93" spans="2:12" s="1" customFormat="1" ht="6.95" customHeight="1">
      <c r="B93" s="30"/>
      <c r="I93" s="84"/>
      <c r="L93" s="30"/>
    </row>
    <row r="94" spans="2:12" s="1" customFormat="1" ht="12" customHeight="1">
      <c r="B94" s="30"/>
      <c r="C94" s="25" t="s">
        <v>21</v>
      </c>
      <c r="F94" s="16" t="str">
        <f>F12</f>
        <v xml:space="preserve"> </v>
      </c>
      <c r="I94" s="85" t="s">
        <v>23</v>
      </c>
      <c r="J94" s="46" t="str">
        <f>IF(J12="","",J12)</f>
        <v>30. 8. 2019</v>
      </c>
      <c r="L94" s="30"/>
    </row>
    <row r="95" spans="2:12" s="1" customFormat="1" ht="6.95" customHeight="1">
      <c r="B95" s="30"/>
      <c r="I95" s="84"/>
      <c r="L95" s="30"/>
    </row>
    <row r="96" spans="2:12" s="1" customFormat="1" ht="13.7" customHeight="1">
      <c r="B96" s="30"/>
      <c r="C96" s="25" t="s">
        <v>25</v>
      </c>
      <c r="F96" s="16" t="str">
        <f>E15</f>
        <v xml:space="preserve"> </v>
      </c>
      <c r="I96" s="85" t="s">
        <v>30</v>
      </c>
      <c r="J96" s="28" t="str">
        <f>E21</f>
        <v>DRAKISA</v>
      </c>
      <c r="L96" s="30"/>
    </row>
    <row r="97" spans="2:12" s="1" customFormat="1" ht="13.7" customHeight="1">
      <c r="B97" s="30"/>
      <c r="C97" s="25" t="s">
        <v>28</v>
      </c>
      <c r="F97" s="16" t="str">
        <f>IF(E18="","",E18)</f>
        <v>Vyplň údaj</v>
      </c>
      <c r="I97" s="85" t="s">
        <v>33</v>
      </c>
      <c r="J97" s="28" t="str">
        <f>E24</f>
        <v>Krajovský</v>
      </c>
      <c r="L97" s="30"/>
    </row>
    <row r="98" spans="2:12" s="1" customFormat="1" ht="10.35" customHeight="1">
      <c r="B98" s="30"/>
      <c r="I98" s="84"/>
      <c r="L98" s="30"/>
    </row>
    <row r="99" spans="2:20" s="9" customFormat="1" ht="29.25" customHeight="1">
      <c r="B99" s="116"/>
      <c r="C99" s="117" t="s">
        <v>121</v>
      </c>
      <c r="D99" s="118" t="s">
        <v>54</v>
      </c>
      <c r="E99" s="118" t="s">
        <v>51</v>
      </c>
      <c r="F99" s="118" t="s">
        <v>52</v>
      </c>
      <c r="G99" s="118" t="s">
        <v>122</v>
      </c>
      <c r="H99" s="118" t="s">
        <v>123</v>
      </c>
      <c r="I99" s="119" t="s">
        <v>124</v>
      </c>
      <c r="J99" s="118" t="s">
        <v>97</v>
      </c>
      <c r="K99" s="120" t="s">
        <v>125</v>
      </c>
      <c r="L99" s="116"/>
      <c r="M99" s="53" t="s">
        <v>3</v>
      </c>
      <c r="N99" s="54" t="s">
        <v>40</v>
      </c>
      <c r="O99" s="54" t="s">
        <v>126</v>
      </c>
      <c r="P99" s="54" t="s">
        <v>127</v>
      </c>
      <c r="Q99" s="54" t="s">
        <v>128</v>
      </c>
      <c r="R99" s="54" t="s">
        <v>129</v>
      </c>
      <c r="S99" s="54" t="s">
        <v>130</v>
      </c>
      <c r="T99" s="55" t="s">
        <v>131</v>
      </c>
    </row>
    <row r="100" spans="2:63" s="1" customFormat="1" ht="22.9" customHeight="1">
      <c r="B100" s="30"/>
      <c r="C100" s="58" t="s">
        <v>132</v>
      </c>
      <c r="I100" s="84"/>
      <c r="J100" s="121">
        <f>BK100</f>
        <v>0</v>
      </c>
      <c r="L100" s="30"/>
      <c r="M100" s="56"/>
      <c r="N100" s="47"/>
      <c r="O100" s="47"/>
      <c r="P100" s="122">
        <f>P101+P322</f>
        <v>0</v>
      </c>
      <c r="Q100" s="47"/>
      <c r="R100" s="122">
        <f>R101+R322</f>
        <v>148.816570371363</v>
      </c>
      <c r="S100" s="47"/>
      <c r="T100" s="123">
        <f>T101+T322</f>
        <v>73.46402499999999</v>
      </c>
      <c r="AT100" s="16" t="s">
        <v>68</v>
      </c>
      <c r="AU100" s="16" t="s">
        <v>98</v>
      </c>
      <c r="BK100" s="124">
        <f>BK101+BK322</f>
        <v>0</v>
      </c>
    </row>
    <row r="101" spans="2:63" s="10" customFormat="1" ht="25.9" customHeight="1">
      <c r="B101" s="125"/>
      <c r="C101" s="253"/>
      <c r="D101" s="254" t="s">
        <v>68</v>
      </c>
      <c r="E101" s="255" t="s">
        <v>133</v>
      </c>
      <c r="F101" s="255" t="s">
        <v>134</v>
      </c>
      <c r="G101" s="253"/>
      <c r="H101" s="253"/>
      <c r="I101" s="127"/>
      <c r="J101" s="128">
        <f>BK101</f>
        <v>0</v>
      </c>
      <c r="L101" s="125"/>
      <c r="M101" s="129"/>
      <c r="N101" s="130"/>
      <c r="O101" s="130"/>
      <c r="P101" s="131">
        <f>P102+P124+P136+P197+P214+P226+P276+P309+P319</f>
        <v>0</v>
      </c>
      <c r="Q101" s="130"/>
      <c r="R101" s="131">
        <f>R102+R124+R136+R197+R214+R226+R276+R309+R319</f>
        <v>140.64542554292</v>
      </c>
      <c r="S101" s="130"/>
      <c r="T101" s="132">
        <f>T102+T124+T136+T197+T214+T226+T276+T309+T319</f>
        <v>73.46402499999999</v>
      </c>
      <c r="AR101" s="126" t="s">
        <v>77</v>
      </c>
      <c r="AT101" s="133" t="s">
        <v>68</v>
      </c>
      <c r="AU101" s="133" t="s">
        <v>69</v>
      </c>
      <c r="AY101" s="126" t="s">
        <v>135</v>
      </c>
      <c r="BK101" s="134">
        <f>BK102+BK124+BK136+BK197+BK214+BK226+BK276+BK309+BK319</f>
        <v>0</v>
      </c>
    </row>
    <row r="102" spans="2:63" s="10" customFormat="1" ht="22.9" customHeight="1">
      <c r="B102" s="125"/>
      <c r="C102" s="253"/>
      <c r="D102" s="254" t="s">
        <v>68</v>
      </c>
      <c r="E102" s="256" t="s">
        <v>77</v>
      </c>
      <c r="F102" s="256" t="s">
        <v>136</v>
      </c>
      <c r="G102" s="253"/>
      <c r="H102" s="253"/>
      <c r="I102" s="127"/>
      <c r="J102" s="135">
        <f>BK102</f>
        <v>0</v>
      </c>
      <c r="L102" s="125"/>
      <c r="M102" s="129"/>
      <c r="N102" s="130"/>
      <c r="O102" s="130"/>
      <c r="P102" s="131">
        <f>SUM(P103:P123)</f>
        <v>0</v>
      </c>
      <c r="Q102" s="130"/>
      <c r="R102" s="131">
        <f>SUM(R103:R123)</f>
        <v>13.468</v>
      </c>
      <c r="S102" s="130"/>
      <c r="T102" s="132">
        <f>SUM(T103:T123)</f>
        <v>0</v>
      </c>
      <c r="AR102" s="126" t="s">
        <v>77</v>
      </c>
      <c r="AT102" s="133" t="s">
        <v>68</v>
      </c>
      <c r="AU102" s="133" t="s">
        <v>77</v>
      </c>
      <c r="AY102" s="126" t="s">
        <v>135</v>
      </c>
      <c r="BK102" s="134">
        <f>SUM(BK103:BK123)</f>
        <v>0</v>
      </c>
    </row>
    <row r="103" spans="2:65" s="1" customFormat="1" ht="16.5" customHeight="1">
      <c r="B103" s="136"/>
      <c r="C103" s="257" t="s">
        <v>77</v>
      </c>
      <c r="D103" s="257" t="s">
        <v>137</v>
      </c>
      <c r="E103" s="258" t="s">
        <v>138</v>
      </c>
      <c r="F103" s="259" t="s">
        <v>139</v>
      </c>
      <c r="G103" s="260" t="s">
        <v>140</v>
      </c>
      <c r="H103" s="261">
        <v>4.05</v>
      </c>
      <c r="I103" s="138"/>
      <c r="J103" s="139">
        <f>ROUND(I103*H103,2)</f>
        <v>0</v>
      </c>
      <c r="K103" s="137" t="s">
        <v>141</v>
      </c>
      <c r="L103" s="30"/>
      <c r="M103" s="140" t="s">
        <v>3</v>
      </c>
      <c r="N103" s="141" t="s">
        <v>41</v>
      </c>
      <c r="O103" s="49"/>
      <c r="P103" s="142">
        <f>O103*H103</f>
        <v>0</v>
      </c>
      <c r="Q103" s="142">
        <v>0</v>
      </c>
      <c r="R103" s="142">
        <f>Q103*H103</f>
        <v>0</v>
      </c>
      <c r="S103" s="142">
        <v>0</v>
      </c>
      <c r="T103" s="143">
        <f>S103*H103</f>
        <v>0</v>
      </c>
      <c r="AR103" s="16" t="s">
        <v>142</v>
      </c>
      <c r="AT103" s="16" t="s">
        <v>137</v>
      </c>
      <c r="AU103" s="16" t="s">
        <v>79</v>
      </c>
      <c r="AY103" s="16" t="s">
        <v>135</v>
      </c>
      <c r="BE103" s="144">
        <f>IF(N103="základní",J103,0)</f>
        <v>0</v>
      </c>
      <c r="BF103" s="144">
        <f>IF(N103="snížená",J103,0)</f>
        <v>0</v>
      </c>
      <c r="BG103" s="144">
        <f>IF(N103="zákl. přenesená",J103,0)</f>
        <v>0</v>
      </c>
      <c r="BH103" s="144">
        <f>IF(N103="sníž. přenesená",J103,0)</f>
        <v>0</v>
      </c>
      <c r="BI103" s="144">
        <f>IF(N103="nulová",J103,0)</f>
        <v>0</v>
      </c>
      <c r="BJ103" s="16" t="s">
        <v>77</v>
      </c>
      <c r="BK103" s="144">
        <f>ROUND(I103*H103,2)</f>
        <v>0</v>
      </c>
      <c r="BL103" s="16" t="s">
        <v>142</v>
      </c>
      <c r="BM103" s="16" t="s">
        <v>143</v>
      </c>
    </row>
    <row r="104" spans="2:47" s="1" customFormat="1" ht="12">
      <c r="B104" s="30"/>
      <c r="C104" s="262"/>
      <c r="D104" s="263" t="s">
        <v>144</v>
      </c>
      <c r="E104" s="262"/>
      <c r="F104" s="264" t="s">
        <v>145</v>
      </c>
      <c r="G104" s="262"/>
      <c r="H104" s="262"/>
      <c r="I104" s="84"/>
      <c r="L104" s="30"/>
      <c r="M104" s="145"/>
      <c r="N104" s="49"/>
      <c r="O104" s="49"/>
      <c r="P104" s="49"/>
      <c r="Q104" s="49"/>
      <c r="R104" s="49"/>
      <c r="S104" s="49"/>
      <c r="T104" s="50"/>
      <c r="AT104" s="16" t="s">
        <v>144</v>
      </c>
      <c r="AU104" s="16" t="s">
        <v>79</v>
      </c>
    </row>
    <row r="105" spans="2:51" s="11" customFormat="1" ht="12">
      <c r="B105" s="146"/>
      <c r="C105" s="265"/>
      <c r="D105" s="263" t="s">
        <v>146</v>
      </c>
      <c r="E105" s="266" t="s">
        <v>3</v>
      </c>
      <c r="F105" s="267" t="s">
        <v>147</v>
      </c>
      <c r="G105" s="265"/>
      <c r="H105" s="266" t="s">
        <v>3</v>
      </c>
      <c r="I105" s="148"/>
      <c r="L105" s="146"/>
      <c r="M105" s="149"/>
      <c r="N105" s="150"/>
      <c r="O105" s="150"/>
      <c r="P105" s="150"/>
      <c r="Q105" s="150"/>
      <c r="R105" s="150"/>
      <c r="S105" s="150"/>
      <c r="T105" s="151"/>
      <c r="AT105" s="147" t="s">
        <v>146</v>
      </c>
      <c r="AU105" s="147" t="s">
        <v>79</v>
      </c>
      <c r="AV105" s="11" t="s">
        <v>77</v>
      </c>
      <c r="AW105" s="11" t="s">
        <v>32</v>
      </c>
      <c r="AX105" s="11" t="s">
        <v>69</v>
      </c>
      <c r="AY105" s="147" t="s">
        <v>135</v>
      </c>
    </row>
    <row r="106" spans="2:51" s="12" customFormat="1" ht="12">
      <c r="B106" s="152"/>
      <c r="C106" s="268"/>
      <c r="D106" s="263" t="s">
        <v>146</v>
      </c>
      <c r="E106" s="269" t="s">
        <v>3</v>
      </c>
      <c r="F106" s="270" t="s">
        <v>148</v>
      </c>
      <c r="G106" s="268"/>
      <c r="H106" s="271">
        <v>2.511</v>
      </c>
      <c r="I106" s="154"/>
      <c r="L106" s="152"/>
      <c r="M106" s="155"/>
      <c r="N106" s="156"/>
      <c r="O106" s="156"/>
      <c r="P106" s="156"/>
      <c r="Q106" s="156"/>
      <c r="R106" s="156"/>
      <c r="S106" s="156"/>
      <c r="T106" s="157"/>
      <c r="AT106" s="153" t="s">
        <v>146</v>
      </c>
      <c r="AU106" s="153" t="s">
        <v>79</v>
      </c>
      <c r="AV106" s="12" t="s">
        <v>79</v>
      </c>
      <c r="AW106" s="12" t="s">
        <v>32</v>
      </c>
      <c r="AX106" s="12" t="s">
        <v>69</v>
      </c>
      <c r="AY106" s="153" t="s">
        <v>135</v>
      </c>
    </row>
    <row r="107" spans="2:51" s="11" customFormat="1" ht="12">
      <c r="B107" s="146"/>
      <c r="C107" s="265"/>
      <c r="D107" s="263" t="s">
        <v>146</v>
      </c>
      <c r="E107" s="266" t="s">
        <v>3</v>
      </c>
      <c r="F107" s="267" t="s">
        <v>149</v>
      </c>
      <c r="G107" s="265"/>
      <c r="H107" s="266" t="s">
        <v>3</v>
      </c>
      <c r="I107" s="148"/>
      <c r="L107" s="146"/>
      <c r="M107" s="149"/>
      <c r="N107" s="150"/>
      <c r="O107" s="150"/>
      <c r="P107" s="150"/>
      <c r="Q107" s="150"/>
      <c r="R107" s="150"/>
      <c r="S107" s="150"/>
      <c r="T107" s="151"/>
      <c r="AT107" s="147" t="s">
        <v>146</v>
      </c>
      <c r="AU107" s="147" t="s">
        <v>79</v>
      </c>
      <c r="AV107" s="11" t="s">
        <v>77</v>
      </c>
      <c r="AW107" s="11" t="s">
        <v>32</v>
      </c>
      <c r="AX107" s="11" t="s">
        <v>69</v>
      </c>
      <c r="AY107" s="147" t="s">
        <v>135</v>
      </c>
    </row>
    <row r="108" spans="2:51" s="12" customFormat="1" ht="12">
      <c r="B108" s="152"/>
      <c r="C108" s="268"/>
      <c r="D108" s="263" t="s">
        <v>146</v>
      </c>
      <c r="E108" s="269" t="s">
        <v>3</v>
      </c>
      <c r="F108" s="270" t="s">
        <v>150</v>
      </c>
      <c r="G108" s="268"/>
      <c r="H108" s="271">
        <v>1.539</v>
      </c>
      <c r="I108" s="154"/>
      <c r="L108" s="152"/>
      <c r="M108" s="155"/>
      <c r="N108" s="156"/>
      <c r="O108" s="156"/>
      <c r="P108" s="156"/>
      <c r="Q108" s="156"/>
      <c r="R108" s="156"/>
      <c r="S108" s="156"/>
      <c r="T108" s="157"/>
      <c r="AT108" s="153" t="s">
        <v>146</v>
      </c>
      <c r="AU108" s="153" t="s">
        <v>79</v>
      </c>
      <c r="AV108" s="12" t="s">
        <v>79</v>
      </c>
      <c r="AW108" s="12" t="s">
        <v>32</v>
      </c>
      <c r="AX108" s="12" t="s">
        <v>69</v>
      </c>
      <c r="AY108" s="153" t="s">
        <v>135</v>
      </c>
    </row>
    <row r="109" spans="2:51" s="13" customFormat="1" ht="12">
      <c r="B109" s="158"/>
      <c r="C109" s="272"/>
      <c r="D109" s="263" t="s">
        <v>146</v>
      </c>
      <c r="E109" s="273" t="s">
        <v>3</v>
      </c>
      <c r="F109" s="274" t="s">
        <v>151</v>
      </c>
      <c r="G109" s="272"/>
      <c r="H109" s="275">
        <v>4.05</v>
      </c>
      <c r="I109" s="160"/>
      <c r="L109" s="158"/>
      <c r="M109" s="161"/>
      <c r="N109" s="162"/>
      <c r="O109" s="162"/>
      <c r="P109" s="162"/>
      <c r="Q109" s="162"/>
      <c r="R109" s="162"/>
      <c r="S109" s="162"/>
      <c r="T109" s="163"/>
      <c r="AT109" s="159" t="s">
        <v>146</v>
      </c>
      <c r="AU109" s="159" t="s">
        <v>79</v>
      </c>
      <c r="AV109" s="13" t="s">
        <v>142</v>
      </c>
      <c r="AW109" s="13" t="s">
        <v>32</v>
      </c>
      <c r="AX109" s="13" t="s">
        <v>77</v>
      </c>
      <c r="AY109" s="159" t="s">
        <v>135</v>
      </c>
    </row>
    <row r="110" spans="2:65" s="1" customFormat="1" ht="16.5" customHeight="1">
      <c r="B110" s="136"/>
      <c r="C110" s="257" t="s">
        <v>79</v>
      </c>
      <c r="D110" s="257" t="s">
        <v>137</v>
      </c>
      <c r="E110" s="258" t="s">
        <v>152</v>
      </c>
      <c r="F110" s="259" t="s">
        <v>153</v>
      </c>
      <c r="G110" s="260" t="s">
        <v>140</v>
      </c>
      <c r="H110" s="261">
        <v>4.05</v>
      </c>
      <c r="I110" s="138"/>
      <c r="J110" s="139">
        <f>ROUND(I110*H110,2)</f>
        <v>0</v>
      </c>
      <c r="K110" s="137" t="s">
        <v>141</v>
      </c>
      <c r="L110" s="30"/>
      <c r="M110" s="140" t="s">
        <v>3</v>
      </c>
      <c r="N110" s="141" t="s">
        <v>41</v>
      </c>
      <c r="O110" s="49"/>
      <c r="P110" s="142">
        <f>O110*H110</f>
        <v>0</v>
      </c>
      <c r="Q110" s="142">
        <v>0</v>
      </c>
      <c r="R110" s="142">
        <f>Q110*H110</f>
        <v>0</v>
      </c>
      <c r="S110" s="142">
        <v>0</v>
      </c>
      <c r="T110" s="143">
        <f>S110*H110</f>
        <v>0</v>
      </c>
      <c r="AR110" s="16" t="s">
        <v>142</v>
      </c>
      <c r="AT110" s="16" t="s">
        <v>137</v>
      </c>
      <c r="AU110" s="16" t="s">
        <v>79</v>
      </c>
      <c r="AY110" s="16" t="s">
        <v>135</v>
      </c>
      <c r="BE110" s="144">
        <f>IF(N110="základní",J110,0)</f>
        <v>0</v>
      </c>
      <c r="BF110" s="144">
        <f>IF(N110="snížená",J110,0)</f>
        <v>0</v>
      </c>
      <c r="BG110" s="144">
        <f>IF(N110="zákl. přenesená",J110,0)</f>
        <v>0</v>
      </c>
      <c r="BH110" s="144">
        <f>IF(N110="sníž. přenesená",J110,0)</f>
        <v>0</v>
      </c>
      <c r="BI110" s="144">
        <f>IF(N110="nulová",J110,0)</f>
        <v>0</v>
      </c>
      <c r="BJ110" s="16" t="s">
        <v>77</v>
      </c>
      <c r="BK110" s="144">
        <f>ROUND(I110*H110,2)</f>
        <v>0</v>
      </c>
      <c r="BL110" s="16" t="s">
        <v>142</v>
      </c>
      <c r="BM110" s="16" t="s">
        <v>154</v>
      </c>
    </row>
    <row r="111" spans="2:47" s="1" customFormat="1" ht="19.5">
      <c r="B111" s="30"/>
      <c r="C111" s="262"/>
      <c r="D111" s="263" t="s">
        <v>144</v>
      </c>
      <c r="E111" s="262"/>
      <c r="F111" s="264" t="s">
        <v>155</v>
      </c>
      <c r="G111" s="262"/>
      <c r="H111" s="262"/>
      <c r="I111" s="84"/>
      <c r="L111" s="30"/>
      <c r="M111" s="145"/>
      <c r="N111" s="49"/>
      <c r="O111" s="49"/>
      <c r="P111" s="49"/>
      <c r="Q111" s="49"/>
      <c r="R111" s="49"/>
      <c r="S111" s="49"/>
      <c r="T111" s="50"/>
      <c r="AT111" s="16" t="s">
        <v>144</v>
      </c>
      <c r="AU111" s="16" t="s">
        <v>79</v>
      </c>
    </row>
    <row r="112" spans="2:65" s="1" customFormat="1" ht="16.5" customHeight="1">
      <c r="B112" s="136"/>
      <c r="C112" s="257" t="s">
        <v>156</v>
      </c>
      <c r="D112" s="257" t="s">
        <v>137</v>
      </c>
      <c r="E112" s="258" t="s">
        <v>157</v>
      </c>
      <c r="F112" s="259" t="s">
        <v>158</v>
      </c>
      <c r="G112" s="260" t="s">
        <v>140</v>
      </c>
      <c r="H112" s="261">
        <v>4.05</v>
      </c>
      <c r="I112" s="138"/>
      <c r="J112" s="139">
        <f>ROUND(I112*H112,2)</f>
        <v>0</v>
      </c>
      <c r="K112" s="137" t="s">
        <v>141</v>
      </c>
      <c r="L112" s="30"/>
      <c r="M112" s="140" t="s">
        <v>3</v>
      </c>
      <c r="N112" s="141" t="s">
        <v>41</v>
      </c>
      <c r="O112" s="49"/>
      <c r="P112" s="142">
        <f>O112*H112</f>
        <v>0</v>
      </c>
      <c r="Q112" s="142">
        <v>0</v>
      </c>
      <c r="R112" s="142">
        <f>Q112*H112</f>
        <v>0</v>
      </c>
      <c r="S112" s="142">
        <v>0</v>
      </c>
      <c r="T112" s="143">
        <f>S112*H112</f>
        <v>0</v>
      </c>
      <c r="AR112" s="16" t="s">
        <v>142</v>
      </c>
      <c r="AT112" s="16" t="s">
        <v>137</v>
      </c>
      <c r="AU112" s="16" t="s">
        <v>79</v>
      </c>
      <c r="AY112" s="16" t="s">
        <v>135</v>
      </c>
      <c r="BE112" s="144">
        <f>IF(N112="základní",J112,0)</f>
        <v>0</v>
      </c>
      <c r="BF112" s="144">
        <f>IF(N112="snížená",J112,0)</f>
        <v>0</v>
      </c>
      <c r="BG112" s="144">
        <f>IF(N112="zákl. přenesená",J112,0)</f>
        <v>0</v>
      </c>
      <c r="BH112" s="144">
        <f>IF(N112="sníž. přenesená",J112,0)</f>
        <v>0</v>
      </c>
      <c r="BI112" s="144">
        <f>IF(N112="nulová",J112,0)</f>
        <v>0</v>
      </c>
      <c r="BJ112" s="16" t="s">
        <v>77</v>
      </c>
      <c r="BK112" s="144">
        <f>ROUND(I112*H112,2)</f>
        <v>0</v>
      </c>
      <c r="BL112" s="16" t="s">
        <v>142</v>
      </c>
      <c r="BM112" s="16" t="s">
        <v>159</v>
      </c>
    </row>
    <row r="113" spans="2:47" s="1" customFormat="1" ht="19.5">
      <c r="B113" s="30"/>
      <c r="C113" s="262"/>
      <c r="D113" s="263" t="s">
        <v>144</v>
      </c>
      <c r="E113" s="262"/>
      <c r="F113" s="264" t="s">
        <v>160</v>
      </c>
      <c r="G113" s="262"/>
      <c r="H113" s="262"/>
      <c r="I113" s="84"/>
      <c r="L113" s="30"/>
      <c r="M113" s="145"/>
      <c r="N113" s="49"/>
      <c r="O113" s="49"/>
      <c r="P113" s="49"/>
      <c r="Q113" s="49"/>
      <c r="R113" s="49"/>
      <c r="S113" s="49"/>
      <c r="T113" s="50"/>
      <c r="AT113" s="16" t="s">
        <v>144</v>
      </c>
      <c r="AU113" s="16" t="s">
        <v>79</v>
      </c>
    </row>
    <row r="114" spans="2:65" s="1" customFormat="1" ht="16.5" customHeight="1">
      <c r="B114" s="136"/>
      <c r="C114" s="257" t="s">
        <v>142</v>
      </c>
      <c r="D114" s="257" t="s">
        <v>137</v>
      </c>
      <c r="E114" s="258" t="s">
        <v>161</v>
      </c>
      <c r="F114" s="259" t="s">
        <v>162</v>
      </c>
      <c r="G114" s="260" t="s">
        <v>140</v>
      </c>
      <c r="H114" s="261">
        <v>11.532</v>
      </c>
      <c r="I114" s="138"/>
      <c r="J114" s="139">
        <f>ROUND(I114*H114,2)</f>
        <v>0</v>
      </c>
      <c r="K114" s="137" t="s">
        <v>141</v>
      </c>
      <c r="L114" s="30"/>
      <c r="M114" s="140" t="s">
        <v>3</v>
      </c>
      <c r="N114" s="141" t="s">
        <v>41</v>
      </c>
      <c r="O114" s="49"/>
      <c r="P114" s="142">
        <f>O114*H114</f>
        <v>0</v>
      </c>
      <c r="Q114" s="142">
        <v>0</v>
      </c>
      <c r="R114" s="142">
        <f>Q114*H114</f>
        <v>0</v>
      </c>
      <c r="S114" s="142">
        <v>0</v>
      </c>
      <c r="T114" s="143">
        <f>S114*H114</f>
        <v>0</v>
      </c>
      <c r="AR114" s="16" t="s">
        <v>142</v>
      </c>
      <c r="AT114" s="16" t="s">
        <v>137</v>
      </c>
      <c r="AU114" s="16" t="s">
        <v>79</v>
      </c>
      <c r="AY114" s="16" t="s">
        <v>135</v>
      </c>
      <c r="BE114" s="144">
        <f>IF(N114="základní",J114,0)</f>
        <v>0</v>
      </c>
      <c r="BF114" s="144">
        <f>IF(N114="snížená",J114,0)</f>
        <v>0</v>
      </c>
      <c r="BG114" s="144">
        <f>IF(N114="zákl. přenesená",J114,0)</f>
        <v>0</v>
      </c>
      <c r="BH114" s="144">
        <f>IF(N114="sníž. přenesená",J114,0)</f>
        <v>0</v>
      </c>
      <c r="BI114" s="144">
        <f>IF(N114="nulová",J114,0)</f>
        <v>0</v>
      </c>
      <c r="BJ114" s="16" t="s">
        <v>77</v>
      </c>
      <c r="BK114" s="144">
        <f>ROUND(I114*H114,2)</f>
        <v>0</v>
      </c>
      <c r="BL114" s="16" t="s">
        <v>142</v>
      </c>
      <c r="BM114" s="16" t="s">
        <v>163</v>
      </c>
    </row>
    <row r="115" spans="2:47" s="1" customFormat="1" ht="19.5">
      <c r="B115" s="30"/>
      <c r="C115" s="262"/>
      <c r="D115" s="263" t="s">
        <v>144</v>
      </c>
      <c r="E115" s="262"/>
      <c r="F115" s="264" t="s">
        <v>164</v>
      </c>
      <c r="G115" s="262"/>
      <c r="H115" s="262"/>
      <c r="I115" s="84"/>
      <c r="L115" s="30"/>
      <c r="M115" s="145"/>
      <c r="N115" s="49"/>
      <c r="O115" s="49"/>
      <c r="P115" s="49"/>
      <c r="Q115" s="49"/>
      <c r="R115" s="49"/>
      <c r="S115" s="49"/>
      <c r="T115" s="50"/>
      <c r="AT115" s="16" t="s">
        <v>144</v>
      </c>
      <c r="AU115" s="16" t="s">
        <v>79</v>
      </c>
    </row>
    <row r="116" spans="2:51" s="12" customFormat="1" ht="12">
      <c r="B116" s="152"/>
      <c r="C116" s="268"/>
      <c r="D116" s="263" t="s">
        <v>146</v>
      </c>
      <c r="E116" s="269" t="s">
        <v>3</v>
      </c>
      <c r="F116" s="270" t="s">
        <v>165</v>
      </c>
      <c r="G116" s="268"/>
      <c r="H116" s="271">
        <v>11.532</v>
      </c>
      <c r="I116" s="154"/>
      <c r="L116" s="152"/>
      <c r="M116" s="155"/>
      <c r="N116" s="156"/>
      <c r="O116" s="156"/>
      <c r="P116" s="156"/>
      <c r="Q116" s="156"/>
      <c r="R116" s="156"/>
      <c r="S116" s="156"/>
      <c r="T116" s="157"/>
      <c r="AT116" s="153" t="s">
        <v>146</v>
      </c>
      <c r="AU116" s="153" t="s">
        <v>79</v>
      </c>
      <c r="AV116" s="12" t="s">
        <v>79</v>
      </c>
      <c r="AW116" s="12" t="s">
        <v>32</v>
      </c>
      <c r="AX116" s="12" t="s">
        <v>69</v>
      </c>
      <c r="AY116" s="153" t="s">
        <v>135</v>
      </c>
    </row>
    <row r="117" spans="2:51" s="13" customFormat="1" ht="12">
      <c r="B117" s="158"/>
      <c r="C117" s="272"/>
      <c r="D117" s="263" t="s">
        <v>146</v>
      </c>
      <c r="E117" s="273" t="s">
        <v>3</v>
      </c>
      <c r="F117" s="274" t="s">
        <v>151</v>
      </c>
      <c r="G117" s="272"/>
      <c r="H117" s="275">
        <v>11.532</v>
      </c>
      <c r="I117" s="160"/>
      <c r="L117" s="158"/>
      <c r="M117" s="161"/>
      <c r="N117" s="162"/>
      <c r="O117" s="162"/>
      <c r="P117" s="162"/>
      <c r="Q117" s="162"/>
      <c r="R117" s="162"/>
      <c r="S117" s="162"/>
      <c r="T117" s="163"/>
      <c r="AT117" s="159" t="s">
        <v>146</v>
      </c>
      <c r="AU117" s="159" t="s">
        <v>79</v>
      </c>
      <c r="AV117" s="13" t="s">
        <v>142</v>
      </c>
      <c r="AW117" s="13" t="s">
        <v>32</v>
      </c>
      <c r="AX117" s="13" t="s">
        <v>77</v>
      </c>
      <c r="AY117" s="159" t="s">
        <v>135</v>
      </c>
    </row>
    <row r="118" spans="2:65" s="1" customFormat="1" ht="16.5" customHeight="1">
      <c r="B118" s="136"/>
      <c r="C118" s="257" t="s">
        <v>166</v>
      </c>
      <c r="D118" s="257" t="s">
        <v>137</v>
      </c>
      <c r="E118" s="258" t="s">
        <v>167</v>
      </c>
      <c r="F118" s="259" t="s">
        <v>168</v>
      </c>
      <c r="G118" s="260" t="s">
        <v>140</v>
      </c>
      <c r="H118" s="261">
        <v>11.532</v>
      </c>
      <c r="I118" s="138"/>
      <c r="J118" s="139">
        <f>ROUND(I118*H118,2)</f>
        <v>0</v>
      </c>
      <c r="K118" s="137" t="s">
        <v>141</v>
      </c>
      <c r="L118" s="30"/>
      <c r="M118" s="140" t="s">
        <v>3</v>
      </c>
      <c r="N118" s="141" t="s">
        <v>41</v>
      </c>
      <c r="O118" s="49"/>
      <c r="P118" s="142">
        <f>O118*H118</f>
        <v>0</v>
      </c>
      <c r="Q118" s="142">
        <v>0</v>
      </c>
      <c r="R118" s="142">
        <f>Q118*H118</f>
        <v>0</v>
      </c>
      <c r="S118" s="142">
        <v>0</v>
      </c>
      <c r="T118" s="143">
        <f>S118*H118</f>
        <v>0</v>
      </c>
      <c r="AR118" s="16" t="s">
        <v>142</v>
      </c>
      <c r="AT118" s="16" t="s">
        <v>137</v>
      </c>
      <c r="AU118" s="16" t="s">
        <v>79</v>
      </c>
      <c r="AY118" s="16" t="s">
        <v>135</v>
      </c>
      <c r="BE118" s="144">
        <f>IF(N118="základní",J118,0)</f>
        <v>0</v>
      </c>
      <c r="BF118" s="144">
        <f>IF(N118="snížená",J118,0)</f>
        <v>0</v>
      </c>
      <c r="BG118" s="144">
        <f>IF(N118="zákl. přenesená",J118,0)</f>
        <v>0</v>
      </c>
      <c r="BH118" s="144">
        <f>IF(N118="sníž. přenesená",J118,0)</f>
        <v>0</v>
      </c>
      <c r="BI118" s="144">
        <f>IF(N118="nulová",J118,0)</f>
        <v>0</v>
      </c>
      <c r="BJ118" s="16" t="s">
        <v>77</v>
      </c>
      <c r="BK118" s="144">
        <f>ROUND(I118*H118,2)</f>
        <v>0</v>
      </c>
      <c r="BL118" s="16" t="s">
        <v>142</v>
      </c>
      <c r="BM118" s="16" t="s">
        <v>169</v>
      </c>
    </row>
    <row r="119" spans="2:47" s="1" customFormat="1" ht="19.5">
      <c r="B119" s="30"/>
      <c r="C119" s="262"/>
      <c r="D119" s="263" t="s">
        <v>144</v>
      </c>
      <c r="E119" s="262"/>
      <c r="F119" s="264" t="s">
        <v>170</v>
      </c>
      <c r="G119" s="262"/>
      <c r="H119" s="262"/>
      <c r="I119" s="84"/>
      <c r="L119" s="30"/>
      <c r="M119" s="145"/>
      <c r="N119" s="49"/>
      <c r="O119" s="49"/>
      <c r="P119" s="49"/>
      <c r="Q119" s="49"/>
      <c r="R119" s="49"/>
      <c r="S119" s="49"/>
      <c r="T119" s="50"/>
      <c r="AT119" s="16" t="s">
        <v>144</v>
      </c>
      <c r="AU119" s="16" t="s">
        <v>79</v>
      </c>
    </row>
    <row r="120" spans="2:65" s="1" customFormat="1" ht="16.5" customHeight="1">
      <c r="B120" s="136"/>
      <c r="C120" s="276" t="s">
        <v>171</v>
      </c>
      <c r="D120" s="276" t="s">
        <v>172</v>
      </c>
      <c r="E120" s="277" t="s">
        <v>173</v>
      </c>
      <c r="F120" s="278" t="s">
        <v>174</v>
      </c>
      <c r="G120" s="279" t="s">
        <v>175</v>
      </c>
      <c r="H120" s="280">
        <v>13.468</v>
      </c>
      <c r="I120" s="165"/>
      <c r="J120" s="166">
        <f>ROUND(I120*H120,2)</f>
        <v>0</v>
      </c>
      <c r="K120" s="164" t="s">
        <v>141</v>
      </c>
      <c r="L120" s="167"/>
      <c r="M120" s="168" t="s">
        <v>3</v>
      </c>
      <c r="N120" s="169" t="s">
        <v>41</v>
      </c>
      <c r="O120" s="49"/>
      <c r="P120" s="142">
        <f>O120*H120</f>
        <v>0</v>
      </c>
      <c r="Q120" s="142">
        <v>1</v>
      </c>
      <c r="R120" s="142">
        <f>Q120*H120</f>
        <v>13.468</v>
      </c>
      <c r="S120" s="142">
        <v>0</v>
      </c>
      <c r="T120" s="143">
        <f>S120*H120</f>
        <v>0</v>
      </c>
      <c r="AR120" s="16" t="s">
        <v>176</v>
      </c>
      <c r="AT120" s="16" t="s">
        <v>172</v>
      </c>
      <c r="AU120" s="16" t="s">
        <v>79</v>
      </c>
      <c r="AY120" s="16" t="s">
        <v>135</v>
      </c>
      <c r="BE120" s="144">
        <f>IF(N120="základní",J120,0)</f>
        <v>0</v>
      </c>
      <c r="BF120" s="144">
        <f>IF(N120="snížená",J120,0)</f>
        <v>0</v>
      </c>
      <c r="BG120" s="144">
        <f>IF(N120="zákl. přenesená",J120,0)</f>
        <v>0</v>
      </c>
      <c r="BH120" s="144">
        <f>IF(N120="sníž. přenesená",J120,0)</f>
        <v>0</v>
      </c>
      <c r="BI120" s="144">
        <f>IF(N120="nulová",J120,0)</f>
        <v>0</v>
      </c>
      <c r="BJ120" s="16" t="s">
        <v>77</v>
      </c>
      <c r="BK120" s="144">
        <f>ROUND(I120*H120,2)</f>
        <v>0</v>
      </c>
      <c r="BL120" s="16" t="s">
        <v>142</v>
      </c>
      <c r="BM120" s="16" t="s">
        <v>177</v>
      </c>
    </row>
    <row r="121" spans="2:47" s="1" customFormat="1" ht="12">
      <c r="B121" s="30"/>
      <c r="C121" s="262"/>
      <c r="D121" s="263" t="s">
        <v>144</v>
      </c>
      <c r="E121" s="262"/>
      <c r="F121" s="264" t="s">
        <v>174</v>
      </c>
      <c r="G121" s="262"/>
      <c r="H121" s="262"/>
      <c r="I121" s="84"/>
      <c r="L121" s="30"/>
      <c r="M121" s="145"/>
      <c r="N121" s="49"/>
      <c r="O121" s="49"/>
      <c r="P121" s="49"/>
      <c r="Q121" s="49"/>
      <c r="R121" s="49"/>
      <c r="S121" s="49"/>
      <c r="T121" s="50"/>
      <c r="AT121" s="16" t="s">
        <v>144</v>
      </c>
      <c r="AU121" s="16" t="s">
        <v>79</v>
      </c>
    </row>
    <row r="122" spans="2:51" s="12" customFormat="1" ht="12">
      <c r="B122" s="152"/>
      <c r="C122" s="268"/>
      <c r="D122" s="263" t="s">
        <v>146</v>
      </c>
      <c r="E122" s="269" t="s">
        <v>3</v>
      </c>
      <c r="F122" s="270" t="s">
        <v>178</v>
      </c>
      <c r="G122" s="268"/>
      <c r="H122" s="271">
        <v>13.468</v>
      </c>
      <c r="I122" s="154"/>
      <c r="L122" s="152"/>
      <c r="M122" s="155"/>
      <c r="N122" s="156"/>
      <c r="O122" s="156"/>
      <c r="P122" s="156"/>
      <c r="Q122" s="156"/>
      <c r="R122" s="156"/>
      <c r="S122" s="156"/>
      <c r="T122" s="157"/>
      <c r="AT122" s="153" t="s">
        <v>146</v>
      </c>
      <c r="AU122" s="153" t="s">
        <v>79</v>
      </c>
      <c r="AV122" s="12" t="s">
        <v>79</v>
      </c>
      <c r="AW122" s="12" t="s">
        <v>32</v>
      </c>
      <c r="AX122" s="12" t="s">
        <v>69</v>
      </c>
      <c r="AY122" s="153" t="s">
        <v>135</v>
      </c>
    </row>
    <row r="123" spans="2:51" s="13" customFormat="1" ht="12">
      <c r="B123" s="158"/>
      <c r="C123" s="272"/>
      <c r="D123" s="263" t="s">
        <v>146</v>
      </c>
      <c r="E123" s="273" t="s">
        <v>3</v>
      </c>
      <c r="F123" s="274" t="s">
        <v>151</v>
      </c>
      <c r="G123" s="272"/>
      <c r="H123" s="275">
        <v>13.468</v>
      </c>
      <c r="I123" s="160"/>
      <c r="L123" s="158"/>
      <c r="M123" s="161"/>
      <c r="N123" s="162"/>
      <c r="O123" s="162"/>
      <c r="P123" s="162"/>
      <c r="Q123" s="162"/>
      <c r="R123" s="162"/>
      <c r="S123" s="162"/>
      <c r="T123" s="163"/>
      <c r="AT123" s="159" t="s">
        <v>146</v>
      </c>
      <c r="AU123" s="159" t="s">
        <v>79</v>
      </c>
      <c r="AV123" s="13" t="s">
        <v>142</v>
      </c>
      <c r="AW123" s="13" t="s">
        <v>32</v>
      </c>
      <c r="AX123" s="13" t="s">
        <v>77</v>
      </c>
      <c r="AY123" s="159" t="s">
        <v>135</v>
      </c>
    </row>
    <row r="124" spans="2:63" s="10" customFormat="1" ht="22.9" customHeight="1">
      <c r="B124" s="125"/>
      <c r="C124" s="253"/>
      <c r="D124" s="254" t="s">
        <v>68</v>
      </c>
      <c r="E124" s="256" t="s">
        <v>79</v>
      </c>
      <c r="F124" s="256" t="s">
        <v>179</v>
      </c>
      <c r="G124" s="253"/>
      <c r="H124" s="253"/>
      <c r="I124" s="127"/>
      <c r="J124" s="135">
        <f>BK124</f>
        <v>0</v>
      </c>
      <c r="L124" s="125"/>
      <c r="M124" s="129"/>
      <c r="N124" s="130"/>
      <c r="O124" s="130"/>
      <c r="P124" s="131">
        <f>SUM(P125:P135)</f>
        <v>0</v>
      </c>
      <c r="Q124" s="130"/>
      <c r="R124" s="131">
        <f>SUM(R125:R135)</f>
        <v>9.265718659764</v>
      </c>
      <c r="S124" s="130"/>
      <c r="T124" s="132">
        <f>SUM(T125:T135)</f>
        <v>0</v>
      </c>
      <c r="AR124" s="126" t="s">
        <v>77</v>
      </c>
      <c r="AT124" s="133" t="s">
        <v>68</v>
      </c>
      <c r="AU124" s="133" t="s">
        <v>77</v>
      </c>
      <c r="AY124" s="126" t="s">
        <v>135</v>
      </c>
      <c r="BK124" s="134">
        <f>SUM(BK125:BK135)</f>
        <v>0</v>
      </c>
    </row>
    <row r="125" spans="2:65" s="1" customFormat="1" ht="16.5" customHeight="1">
      <c r="B125" s="136"/>
      <c r="C125" s="257" t="s">
        <v>180</v>
      </c>
      <c r="D125" s="257" t="s">
        <v>137</v>
      </c>
      <c r="E125" s="258" t="s">
        <v>181</v>
      </c>
      <c r="F125" s="259" t="s">
        <v>182</v>
      </c>
      <c r="G125" s="260" t="s">
        <v>140</v>
      </c>
      <c r="H125" s="261">
        <v>2.511</v>
      </c>
      <c r="I125" s="138"/>
      <c r="J125" s="139">
        <f>ROUND(I125*H125,2)</f>
        <v>0</v>
      </c>
      <c r="K125" s="137" t="s">
        <v>141</v>
      </c>
      <c r="L125" s="30"/>
      <c r="M125" s="140" t="s">
        <v>3</v>
      </c>
      <c r="N125" s="141" t="s">
        <v>41</v>
      </c>
      <c r="O125" s="49"/>
      <c r="P125" s="142">
        <f>O125*H125</f>
        <v>0</v>
      </c>
      <c r="Q125" s="142">
        <v>2.256342204</v>
      </c>
      <c r="R125" s="142">
        <f>Q125*H125</f>
        <v>5.665675274244</v>
      </c>
      <c r="S125" s="142">
        <v>0</v>
      </c>
      <c r="T125" s="143">
        <f>S125*H125</f>
        <v>0</v>
      </c>
      <c r="AR125" s="16" t="s">
        <v>142</v>
      </c>
      <c r="AT125" s="16" t="s">
        <v>137</v>
      </c>
      <c r="AU125" s="16" t="s">
        <v>79</v>
      </c>
      <c r="AY125" s="16" t="s">
        <v>135</v>
      </c>
      <c r="BE125" s="144">
        <f>IF(N125="základní",J125,0)</f>
        <v>0</v>
      </c>
      <c r="BF125" s="144">
        <f>IF(N125="snížená",J125,0)</f>
        <v>0</v>
      </c>
      <c r="BG125" s="144">
        <f>IF(N125="zákl. přenesená",J125,0)</f>
        <v>0</v>
      </c>
      <c r="BH125" s="144">
        <f>IF(N125="sníž. přenesená",J125,0)</f>
        <v>0</v>
      </c>
      <c r="BI125" s="144">
        <f>IF(N125="nulová",J125,0)</f>
        <v>0</v>
      </c>
      <c r="BJ125" s="16" t="s">
        <v>77</v>
      </c>
      <c r="BK125" s="144">
        <f>ROUND(I125*H125,2)</f>
        <v>0</v>
      </c>
      <c r="BL125" s="16" t="s">
        <v>142</v>
      </c>
      <c r="BM125" s="16" t="s">
        <v>183</v>
      </c>
    </row>
    <row r="126" spans="2:47" s="1" customFormat="1" ht="12">
      <c r="B126" s="30"/>
      <c r="C126" s="262"/>
      <c r="D126" s="263" t="s">
        <v>144</v>
      </c>
      <c r="E126" s="262"/>
      <c r="F126" s="264" t="s">
        <v>184</v>
      </c>
      <c r="G126" s="262"/>
      <c r="H126" s="262"/>
      <c r="I126" s="84"/>
      <c r="L126" s="30"/>
      <c r="M126" s="145"/>
      <c r="N126" s="49"/>
      <c r="O126" s="49"/>
      <c r="P126" s="49"/>
      <c r="Q126" s="49"/>
      <c r="R126" s="49"/>
      <c r="S126" s="49"/>
      <c r="T126" s="50"/>
      <c r="AT126" s="16" t="s">
        <v>144</v>
      </c>
      <c r="AU126" s="16" t="s">
        <v>79</v>
      </c>
    </row>
    <row r="127" spans="2:51" s="11" customFormat="1" ht="12">
      <c r="B127" s="146"/>
      <c r="C127" s="265"/>
      <c r="D127" s="263" t="s">
        <v>146</v>
      </c>
      <c r="E127" s="266" t="s">
        <v>3</v>
      </c>
      <c r="F127" s="267" t="s">
        <v>185</v>
      </c>
      <c r="G127" s="265"/>
      <c r="H127" s="266" t="s">
        <v>3</v>
      </c>
      <c r="I127" s="148"/>
      <c r="L127" s="146"/>
      <c r="M127" s="149"/>
      <c r="N127" s="150"/>
      <c r="O127" s="150"/>
      <c r="P127" s="150"/>
      <c r="Q127" s="150"/>
      <c r="R127" s="150"/>
      <c r="S127" s="150"/>
      <c r="T127" s="151"/>
      <c r="AT127" s="147" t="s">
        <v>146</v>
      </c>
      <c r="AU127" s="147" t="s">
        <v>79</v>
      </c>
      <c r="AV127" s="11" t="s">
        <v>77</v>
      </c>
      <c r="AW127" s="11" t="s">
        <v>32</v>
      </c>
      <c r="AX127" s="11" t="s">
        <v>69</v>
      </c>
      <c r="AY127" s="147" t="s">
        <v>135</v>
      </c>
    </row>
    <row r="128" spans="2:51" s="12" customFormat="1" ht="12">
      <c r="B128" s="152"/>
      <c r="C128" s="268"/>
      <c r="D128" s="263" t="s">
        <v>146</v>
      </c>
      <c r="E128" s="269" t="s">
        <v>3</v>
      </c>
      <c r="F128" s="270" t="s">
        <v>148</v>
      </c>
      <c r="G128" s="268"/>
      <c r="H128" s="271">
        <v>2.511</v>
      </c>
      <c r="I128" s="154"/>
      <c r="L128" s="152"/>
      <c r="M128" s="155"/>
      <c r="N128" s="156"/>
      <c r="O128" s="156"/>
      <c r="P128" s="156"/>
      <c r="Q128" s="156"/>
      <c r="R128" s="156"/>
      <c r="S128" s="156"/>
      <c r="T128" s="157"/>
      <c r="AT128" s="153" t="s">
        <v>146</v>
      </c>
      <c r="AU128" s="153" t="s">
        <v>79</v>
      </c>
      <c r="AV128" s="12" t="s">
        <v>79</v>
      </c>
      <c r="AW128" s="12" t="s">
        <v>32</v>
      </c>
      <c r="AX128" s="12" t="s">
        <v>69</v>
      </c>
      <c r="AY128" s="153" t="s">
        <v>135</v>
      </c>
    </row>
    <row r="129" spans="2:51" s="13" customFormat="1" ht="12">
      <c r="B129" s="158"/>
      <c r="C129" s="272"/>
      <c r="D129" s="263" t="s">
        <v>146</v>
      </c>
      <c r="E129" s="273" t="s">
        <v>3</v>
      </c>
      <c r="F129" s="274" t="s">
        <v>151</v>
      </c>
      <c r="G129" s="272"/>
      <c r="H129" s="275">
        <v>2.511</v>
      </c>
      <c r="I129" s="160"/>
      <c r="L129" s="158"/>
      <c r="M129" s="161"/>
      <c r="N129" s="162"/>
      <c r="O129" s="162"/>
      <c r="P129" s="162"/>
      <c r="Q129" s="162"/>
      <c r="R129" s="162"/>
      <c r="S129" s="162"/>
      <c r="T129" s="163"/>
      <c r="AT129" s="159" t="s">
        <v>146</v>
      </c>
      <c r="AU129" s="159" t="s">
        <v>79</v>
      </c>
      <c r="AV129" s="13" t="s">
        <v>142</v>
      </c>
      <c r="AW129" s="13" t="s">
        <v>32</v>
      </c>
      <c r="AX129" s="13" t="s">
        <v>77</v>
      </c>
      <c r="AY129" s="159" t="s">
        <v>135</v>
      </c>
    </row>
    <row r="130" spans="2:65" s="1" customFormat="1" ht="16.5" customHeight="1">
      <c r="B130" s="136"/>
      <c r="C130" s="257" t="s">
        <v>176</v>
      </c>
      <c r="D130" s="257" t="s">
        <v>137</v>
      </c>
      <c r="E130" s="258" t="s">
        <v>186</v>
      </c>
      <c r="F130" s="259" t="s">
        <v>187</v>
      </c>
      <c r="G130" s="260" t="s">
        <v>140</v>
      </c>
      <c r="H130" s="261">
        <v>1.539</v>
      </c>
      <c r="I130" s="138"/>
      <c r="J130" s="139">
        <f>ROUND(I130*H130,2)</f>
        <v>0</v>
      </c>
      <c r="K130" s="137" t="s">
        <v>141</v>
      </c>
      <c r="L130" s="30"/>
      <c r="M130" s="140" t="s">
        <v>3</v>
      </c>
      <c r="N130" s="141" t="s">
        <v>41</v>
      </c>
      <c r="O130" s="49"/>
      <c r="P130" s="142">
        <f>O130*H130</f>
        <v>0</v>
      </c>
      <c r="Q130" s="142">
        <v>2.256342204</v>
      </c>
      <c r="R130" s="142">
        <f>Q130*H130</f>
        <v>3.472510651956</v>
      </c>
      <c r="S130" s="142">
        <v>0</v>
      </c>
      <c r="T130" s="143">
        <f>S130*H130</f>
        <v>0</v>
      </c>
      <c r="AR130" s="16" t="s">
        <v>142</v>
      </c>
      <c r="AT130" s="16" t="s">
        <v>137</v>
      </c>
      <c r="AU130" s="16" t="s">
        <v>79</v>
      </c>
      <c r="AY130" s="16" t="s">
        <v>135</v>
      </c>
      <c r="BE130" s="144">
        <f>IF(N130="základní",J130,0)</f>
        <v>0</v>
      </c>
      <c r="BF130" s="144">
        <f>IF(N130="snížená",J130,0)</f>
        <v>0</v>
      </c>
      <c r="BG130" s="144">
        <f>IF(N130="zákl. přenesená",J130,0)</f>
        <v>0</v>
      </c>
      <c r="BH130" s="144">
        <f>IF(N130="sníž. přenesená",J130,0)</f>
        <v>0</v>
      </c>
      <c r="BI130" s="144">
        <f>IF(N130="nulová",J130,0)</f>
        <v>0</v>
      </c>
      <c r="BJ130" s="16" t="s">
        <v>77</v>
      </c>
      <c r="BK130" s="144">
        <f>ROUND(I130*H130,2)</f>
        <v>0</v>
      </c>
      <c r="BL130" s="16" t="s">
        <v>142</v>
      </c>
      <c r="BM130" s="16" t="s">
        <v>188</v>
      </c>
    </row>
    <row r="131" spans="2:47" s="1" customFormat="1" ht="12">
      <c r="B131" s="30"/>
      <c r="C131" s="262"/>
      <c r="D131" s="263" t="s">
        <v>144</v>
      </c>
      <c r="E131" s="262"/>
      <c r="F131" s="264" t="s">
        <v>189</v>
      </c>
      <c r="G131" s="262"/>
      <c r="H131" s="262"/>
      <c r="I131" s="84"/>
      <c r="L131" s="30"/>
      <c r="M131" s="145"/>
      <c r="N131" s="49"/>
      <c r="O131" s="49"/>
      <c r="P131" s="49"/>
      <c r="Q131" s="49"/>
      <c r="R131" s="49"/>
      <c r="S131" s="49"/>
      <c r="T131" s="50"/>
      <c r="AT131" s="16" t="s">
        <v>144</v>
      </c>
      <c r="AU131" s="16" t="s">
        <v>79</v>
      </c>
    </row>
    <row r="132" spans="2:51" s="11" customFormat="1" ht="12">
      <c r="B132" s="146"/>
      <c r="C132" s="265"/>
      <c r="D132" s="263" t="s">
        <v>146</v>
      </c>
      <c r="E132" s="266" t="s">
        <v>3</v>
      </c>
      <c r="F132" s="267" t="s">
        <v>190</v>
      </c>
      <c r="G132" s="265"/>
      <c r="H132" s="266" t="s">
        <v>3</v>
      </c>
      <c r="I132" s="148"/>
      <c r="L132" s="146"/>
      <c r="M132" s="149"/>
      <c r="N132" s="150"/>
      <c r="O132" s="150"/>
      <c r="P132" s="150"/>
      <c r="Q132" s="150"/>
      <c r="R132" s="150"/>
      <c r="S132" s="150"/>
      <c r="T132" s="151"/>
      <c r="AT132" s="147" t="s">
        <v>146</v>
      </c>
      <c r="AU132" s="147" t="s">
        <v>79</v>
      </c>
      <c r="AV132" s="11" t="s">
        <v>77</v>
      </c>
      <c r="AW132" s="11" t="s">
        <v>32</v>
      </c>
      <c r="AX132" s="11" t="s">
        <v>69</v>
      </c>
      <c r="AY132" s="147" t="s">
        <v>135</v>
      </c>
    </row>
    <row r="133" spans="2:51" s="12" customFormat="1" ht="12">
      <c r="B133" s="152"/>
      <c r="C133" s="268"/>
      <c r="D133" s="263" t="s">
        <v>146</v>
      </c>
      <c r="E133" s="269" t="s">
        <v>3</v>
      </c>
      <c r="F133" s="270" t="s">
        <v>191</v>
      </c>
      <c r="G133" s="268"/>
      <c r="H133" s="271">
        <v>1.539</v>
      </c>
      <c r="I133" s="154"/>
      <c r="L133" s="152"/>
      <c r="M133" s="155"/>
      <c r="N133" s="156"/>
      <c r="O133" s="156"/>
      <c r="P133" s="156"/>
      <c r="Q133" s="156"/>
      <c r="R133" s="156"/>
      <c r="S133" s="156"/>
      <c r="T133" s="157"/>
      <c r="AT133" s="153" t="s">
        <v>146</v>
      </c>
      <c r="AU133" s="153" t="s">
        <v>79</v>
      </c>
      <c r="AV133" s="12" t="s">
        <v>79</v>
      </c>
      <c r="AW133" s="12" t="s">
        <v>32</v>
      </c>
      <c r="AX133" s="12" t="s">
        <v>77</v>
      </c>
      <c r="AY133" s="153" t="s">
        <v>135</v>
      </c>
    </row>
    <row r="134" spans="2:65" s="1" customFormat="1" ht="16.5" customHeight="1">
      <c r="B134" s="136"/>
      <c r="C134" s="257" t="s">
        <v>192</v>
      </c>
      <c r="D134" s="257" t="s">
        <v>137</v>
      </c>
      <c r="E134" s="258" t="s">
        <v>193</v>
      </c>
      <c r="F134" s="259" t="s">
        <v>194</v>
      </c>
      <c r="G134" s="260" t="s">
        <v>175</v>
      </c>
      <c r="H134" s="261">
        <v>0.12</v>
      </c>
      <c r="I134" s="138"/>
      <c r="J134" s="139">
        <f>ROUND(I134*H134,2)</f>
        <v>0</v>
      </c>
      <c r="K134" s="137" t="s">
        <v>141</v>
      </c>
      <c r="L134" s="30"/>
      <c r="M134" s="140" t="s">
        <v>3</v>
      </c>
      <c r="N134" s="141" t="s">
        <v>41</v>
      </c>
      <c r="O134" s="49"/>
      <c r="P134" s="142">
        <f>O134*H134</f>
        <v>0</v>
      </c>
      <c r="Q134" s="142">
        <v>1.0627727797</v>
      </c>
      <c r="R134" s="142">
        <f>Q134*H134</f>
        <v>0.127532733564</v>
      </c>
      <c r="S134" s="142">
        <v>0</v>
      </c>
      <c r="T134" s="143">
        <f>S134*H134</f>
        <v>0</v>
      </c>
      <c r="AR134" s="16" t="s">
        <v>142</v>
      </c>
      <c r="AT134" s="16" t="s">
        <v>137</v>
      </c>
      <c r="AU134" s="16" t="s">
        <v>79</v>
      </c>
      <c r="AY134" s="16" t="s">
        <v>135</v>
      </c>
      <c r="BE134" s="144">
        <f>IF(N134="základní",J134,0)</f>
        <v>0</v>
      </c>
      <c r="BF134" s="144">
        <f>IF(N134="snížená",J134,0)</f>
        <v>0</v>
      </c>
      <c r="BG134" s="144">
        <f>IF(N134="zákl. přenesená",J134,0)</f>
        <v>0</v>
      </c>
      <c r="BH134" s="144">
        <f>IF(N134="sníž. přenesená",J134,0)</f>
        <v>0</v>
      </c>
      <c r="BI134" s="144">
        <f>IF(N134="nulová",J134,0)</f>
        <v>0</v>
      </c>
      <c r="BJ134" s="16" t="s">
        <v>77</v>
      </c>
      <c r="BK134" s="144">
        <f>ROUND(I134*H134,2)</f>
        <v>0</v>
      </c>
      <c r="BL134" s="16" t="s">
        <v>142</v>
      </c>
      <c r="BM134" s="16" t="s">
        <v>195</v>
      </c>
    </row>
    <row r="135" spans="2:47" s="1" customFormat="1" ht="12">
      <c r="B135" s="30"/>
      <c r="C135" s="262"/>
      <c r="D135" s="263" t="s">
        <v>144</v>
      </c>
      <c r="E135" s="262"/>
      <c r="F135" s="264" t="s">
        <v>196</v>
      </c>
      <c r="G135" s="262"/>
      <c r="H135" s="262"/>
      <c r="I135" s="84"/>
      <c r="L135" s="30"/>
      <c r="M135" s="145"/>
      <c r="N135" s="49"/>
      <c r="O135" s="49"/>
      <c r="P135" s="49"/>
      <c r="Q135" s="49"/>
      <c r="R135" s="49"/>
      <c r="S135" s="49"/>
      <c r="T135" s="50"/>
      <c r="AT135" s="16" t="s">
        <v>144</v>
      </c>
      <c r="AU135" s="16" t="s">
        <v>79</v>
      </c>
    </row>
    <row r="136" spans="2:63" s="10" customFormat="1" ht="22.9" customHeight="1">
      <c r="B136" s="125"/>
      <c r="C136" s="253"/>
      <c r="D136" s="254" t="s">
        <v>68</v>
      </c>
      <c r="E136" s="256" t="s">
        <v>156</v>
      </c>
      <c r="F136" s="256" t="s">
        <v>197</v>
      </c>
      <c r="G136" s="253"/>
      <c r="H136" s="253"/>
      <c r="I136" s="127"/>
      <c r="J136" s="135">
        <f>BK136</f>
        <v>0</v>
      </c>
      <c r="L136" s="125"/>
      <c r="M136" s="129"/>
      <c r="N136" s="130"/>
      <c r="O136" s="130"/>
      <c r="P136" s="131">
        <f>SUM(P137:P196)</f>
        <v>0</v>
      </c>
      <c r="Q136" s="130"/>
      <c r="R136" s="131">
        <f>SUM(R137:R196)</f>
        <v>37.800385641</v>
      </c>
      <c r="S136" s="130"/>
      <c r="T136" s="132">
        <f>SUM(T137:T196)</f>
        <v>0</v>
      </c>
      <c r="AR136" s="126" t="s">
        <v>77</v>
      </c>
      <c r="AT136" s="133" t="s">
        <v>68</v>
      </c>
      <c r="AU136" s="133" t="s">
        <v>77</v>
      </c>
      <c r="AY136" s="126" t="s">
        <v>135</v>
      </c>
      <c r="BK136" s="134">
        <f>SUM(BK137:BK196)</f>
        <v>0</v>
      </c>
    </row>
    <row r="137" spans="2:65" s="1" customFormat="1" ht="16.5" customHeight="1">
      <c r="B137" s="136"/>
      <c r="C137" s="257" t="s">
        <v>198</v>
      </c>
      <c r="D137" s="257" t="s">
        <v>137</v>
      </c>
      <c r="E137" s="258" t="s">
        <v>199</v>
      </c>
      <c r="F137" s="259" t="s">
        <v>200</v>
      </c>
      <c r="G137" s="260" t="s">
        <v>140</v>
      </c>
      <c r="H137" s="261">
        <v>2.621</v>
      </c>
      <c r="I137" s="138"/>
      <c r="J137" s="139">
        <f>ROUND(I137*H137,2)</f>
        <v>0</v>
      </c>
      <c r="K137" s="137" t="s">
        <v>141</v>
      </c>
      <c r="L137" s="30"/>
      <c r="M137" s="140" t="s">
        <v>3</v>
      </c>
      <c r="N137" s="141" t="s">
        <v>41</v>
      </c>
      <c r="O137" s="49"/>
      <c r="P137" s="142">
        <f>O137*H137</f>
        <v>0</v>
      </c>
      <c r="Q137" s="142">
        <v>1.6285</v>
      </c>
      <c r="R137" s="142">
        <f>Q137*H137</f>
        <v>4.2682985</v>
      </c>
      <c r="S137" s="142">
        <v>0</v>
      </c>
      <c r="T137" s="143">
        <f>S137*H137</f>
        <v>0</v>
      </c>
      <c r="AR137" s="16" t="s">
        <v>142</v>
      </c>
      <c r="AT137" s="16" t="s">
        <v>137</v>
      </c>
      <c r="AU137" s="16" t="s">
        <v>79</v>
      </c>
      <c r="AY137" s="16" t="s">
        <v>135</v>
      </c>
      <c r="BE137" s="144">
        <f>IF(N137="základní",J137,0)</f>
        <v>0</v>
      </c>
      <c r="BF137" s="144">
        <f>IF(N137="snížená",J137,0)</f>
        <v>0</v>
      </c>
      <c r="BG137" s="144">
        <f>IF(N137="zákl. přenesená",J137,0)</f>
        <v>0</v>
      </c>
      <c r="BH137" s="144">
        <f>IF(N137="sníž. přenesená",J137,0)</f>
        <v>0</v>
      </c>
      <c r="BI137" s="144">
        <f>IF(N137="nulová",J137,0)</f>
        <v>0</v>
      </c>
      <c r="BJ137" s="16" t="s">
        <v>77</v>
      </c>
      <c r="BK137" s="144">
        <f>ROUND(I137*H137,2)</f>
        <v>0</v>
      </c>
      <c r="BL137" s="16" t="s">
        <v>142</v>
      </c>
      <c r="BM137" s="16" t="s">
        <v>201</v>
      </c>
    </row>
    <row r="138" spans="2:47" s="1" customFormat="1" ht="12">
      <c r="B138" s="30"/>
      <c r="C138" s="262"/>
      <c r="D138" s="263" t="s">
        <v>144</v>
      </c>
      <c r="E138" s="262"/>
      <c r="F138" s="264" t="s">
        <v>202</v>
      </c>
      <c r="G138" s="262"/>
      <c r="H138" s="262"/>
      <c r="I138" s="84"/>
      <c r="L138" s="30"/>
      <c r="M138" s="145"/>
      <c r="N138" s="49"/>
      <c r="O138" s="49"/>
      <c r="P138" s="49"/>
      <c r="Q138" s="49"/>
      <c r="R138" s="49"/>
      <c r="S138" s="49"/>
      <c r="T138" s="50"/>
      <c r="AT138" s="16" t="s">
        <v>144</v>
      </c>
      <c r="AU138" s="16" t="s">
        <v>79</v>
      </c>
    </row>
    <row r="139" spans="2:51" s="11" customFormat="1" ht="12">
      <c r="B139" s="146"/>
      <c r="C139" s="265"/>
      <c r="D139" s="263" t="s">
        <v>146</v>
      </c>
      <c r="E139" s="266" t="s">
        <v>3</v>
      </c>
      <c r="F139" s="267" t="s">
        <v>203</v>
      </c>
      <c r="G139" s="265"/>
      <c r="H139" s="266" t="s">
        <v>3</v>
      </c>
      <c r="I139" s="148"/>
      <c r="L139" s="146"/>
      <c r="M139" s="149"/>
      <c r="N139" s="150"/>
      <c r="O139" s="150"/>
      <c r="P139" s="150"/>
      <c r="Q139" s="150"/>
      <c r="R139" s="150"/>
      <c r="S139" s="150"/>
      <c r="T139" s="151"/>
      <c r="AT139" s="147" t="s">
        <v>146</v>
      </c>
      <c r="AU139" s="147" t="s">
        <v>79</v>
      </c>
      <c r="AV139" s="11" t="s">
        <v>77</v>
      </c>
      <c r="AW139" s="11" t="s">
        <v>32</v>
      </c>
      <c r="AX139" s="11" t="s">
        <v>69</v>
      </c>
      <c r="AY139" s="147" t="s">
        <v>135</v>
      </c>
    </row>
    <row r="140" spans="2:51" s="12" customFormat="1" ht="12">
      <c r="B140" s="152"/>
      <c r="C140" s="268"/>
      <c r="D140" s="263" t="s">
        <v>146</v>
      </c>
      <c r="E140" s="269" t="s">
        <v>3</v>
      </c>
      <c r="F140" s="270" t="s">
        <v>204</v>
      </c>
      <c r="G140" s="268"/>
      <c r="H140" s="271">
        <v>0.05</v>
      </c>
      <c r="I140" s="154"/>
      <c r="L140" s="152"/>
      <c r="M140" s="155"/>
      <c r="N140" s="156"/>
      <c r="O140" s="156"/>
      <c r="P140" s="156"/>
      <c r="Q140" s="156"/>
      <c r="R140" s="156"/>
      <c r="S140" s="156"/>
      <c r="T140" s="157"/>
      <c r="AT140" s="153" t="s">
        <v>146</v>
      </c>
      <c r="AU140" s="153" t="s">
        <v>79</v>
      </c>
      <c r="AV140" s="12" t="s">
        <v>79</v>
      </c>
      <c r="AW140" s="12" t="s">
        <v>32</v>
      </c>
      <c r="AX140" s="12" t="s">
        <v>69</v>
      </c>
      <c r="AY140" s="153" t="s">
        <v>135</v>
      </c>
    </row>
    <row r="141" spans="2:51" s="12" customFormat="1" ht="12">
      <c r="B141" s="152"/>
      <c r="C141" s="268"/>
      <c r="D141" s="263" t="s">
        <v>146</v>
      </c>
      <c r="E141" s="269" t="s">
        <v>3</v>
      </c>
      <c r="F141" s="270" t="s">
        <v>205</v>
      </c>
      <c r="G141" s="268"/>
      <c r="H141" s="271">
        <v>0.768</v>
      </c>
      <c r="I141" s="154"/>
      <c r="L141" s="152"/>
      <c r="M141" s="155"/>
      <c r="N141" s="156"/>
      <c r="O141" s="156"/>
      <c r="P141" s="156"/>
      <c r="Q141" s="156"/>
      <c r="R141" s="156"/>
      <c r="S141" s="156"/>
      <c r="T141" s="157"/>
      <c r="AT141" s="153" t="s">
        <v>146</v>
      </c>
      <c r="AU141" s="153" t="s">
        <v>79</v>
      </c>
      <c r="AV141" s="12" t="s">
        <v>79</v>
      </c>
      <c r="AW141" s="12" t="s">
        <v>32</v>
      </c>
      <c r="AX141" s="12" t="s">
        <v>69</v>
      </c>
      <c r="AY141" s="153" t="s">
        <v>135</v>
      </c>
    </row>
    <row r="142" spans="2:51" s="12" customFormat="1" ht="12">
      <c r="B142" s="152"/>
      <c r="C142" s="268"/>
      <c r="D142" s="263" t="s">
        <v>146</v>
      </c>
      <c r="E142" s="269" t="s">
        <v>3</v>
      </c>
      <c r="F142" s="270" t="s">
        <v>206</v>
      </c>
      <c r="G142" s="268"/>
      <c r="H142" s="271">
        <v>1.445</v>
      </c>
      <c r="I142" s="154"/>
      <c r="L142" s="152"/>
      <c r="M142" s="155"/>
      <c r="N142" s="156"/>
      <c r="O142" s="156"/>
      <c r="P142" s="156"/>
      <c r="Q142" s="156"/>
      <c r="R142" s="156"/>
      <c r="S142" s="156"/>
      <c r="T142" s="157"/>
      <c r="AT142" s="153" t="s">
        <v>146</v>
      </c>
      <c r="AU142" s="153" t="s">
        <v>79</v>
      </c>
      <c r="AV142" s="12" t="s">
        <v>79</v>
      </c>
      <c r="AW142" s="12" t="s">
        <v>32</v>
      </c>
      <c r="AX142" s="12" t="s">
        <v>69</v>
      </c>
      <c r="AY142" s="153" t="s">
        <v>135</v>
      </c>
    </row>
    <row r="143" spans="2:51" s="12" customFormat="1" ht="12">
      <c r="B143" s="152"/>
      <c r="C143" s="268"/>
      <c r="D143" s="263" t="s">
        <v>146</v>
      </c>
      <c r="E143" s="269" t="s">
        <v>3</v>
      </c>
      <c r="F143" s="270" t="s">
        <v>207</v>
      </c>
      <c r="G143" s="268"/>
      <c r="H143" s="271">
        <v>0.358</v>
      </c>
      <c r="I143" s="154"/>
      <c r="L143" s="152"/>
      <c r="M143" s="155"/>
      <c r="N143" s="156"/>
      <c r="O143" s="156"/>
      <c r="P143" s="156"/>
      <c r="Q143" s="156"/>
      <c r="R143" s="156"/>
      <c r="S143" s="156"/>
      <c r="T143" s="157"/>
      <c r="AT143" s="153" t="s">
        <v>146</v>
      </c>
      <c r="AU143" s="153" t="s">
        <v>79</v>
      </c>
      <c r="AV143" s="12" t="s">
        <v>79</v>
      </c>
      <c r="AW143" s="12" t="s">
        <v>32</v>
      </c>
      <c r="AX143" s="12" t="s">
        <v>69</v>
      </c>
      <c r="AY143" s="153" t="s">
        <v>135</v>
      </c>
    </row>
    <row r="144" spans="2:51" s="13" customFormat="1" ht="12">
      <c r="B144" s="158"/>
      <c r="C144" s="272"/>
      <c r="D144" s="263" t="s">
        <v>146</v>
      </c>
      <c r="E144" s="273" t="s">
        <v>3</v>
      </c>
      <c r="F144" s="274" t="s">
        <v>151</v>
      </c>
      <c r="G144" s="272"/>
      <c r="H144" s="275">
        <v>2.621</v>
      </c>
      <c r="I144" s="160"/>
      <c r="L144" s="158"/>
      <c r="M144" s="161"/>
      <c r="N144" s="162"/>
      <c r="O144" s="162"/>
      <c r="P144" s="162"/>
      <c r="Q144" s="162"/>
      <c r="R144" s="162"/>
      <c r="S144" s="162"/>
      <c r="T144" s="163"/>
      <c r="AT144" s="159" t="s">
        <v>146</v>
      </c>
      <c r="AU144" s="159" t="s">
        <v>79</v>
      </c>
      <c r="AV144" s="13" t="s">
        <v>142</v>
      </c>
      <c r="AW144" s="13" t="s">
        <v>32</v>
      </c>
      <c r="AX144" s="13" t="s">
        <v>77</v>
      </c>
      <c r="AY144" s="159" t="s">
        <v>135</v>
      </c>
    </row>
    <row r="145" spans="2:65" s="1" customFormat="1" ht="16.5" customHeight="1">
      <c r="B145" s="136"/>
      <c r="C145" s="257" t="s">
        <v>208</v>
      </c>
      <c r="D145" s="257" t="s">
        <v>137</v>
      </c>
      <c r="E145" s="258" t="s">
        <v>209</v>
      </c>
      <c r="F145" s="259" t="s">
        <v>210</v>
      </c>
      <c r="G145" s="260" t="s">
        <v>211</v>
      </c>
      <c r="H145" s="261">
        <v>50.544</v>
      </c>
      <c r="I145" s="138"/>
      <c r="J145" s="139">
        <f>ROUND(I145*H145,2)</f>
        <v>0</v>
      </c>
      <c r="K145" s="137" t="s">
        <v>141</v>
      </c>
      <c r="L145" s="30"/>
      <c r="M145" s="140" t="s">
        <v>3</v>
      </c>
      <c r="N145" s="141" t="s">
        <v>41</v>
      </c>
      <c r="O145" s="49"/>
      <c r="P145" s="142">
        <f>O145*H145</f>
        <v>0</v>
      </c>
      <c r="Q145" s="142">
        <v>0.14854</v>
      </c>
      <c r="R145" s="142">
        <f>Q145*H145</f>
        <v>7.50780576</v>
      </c>
      <c r="S145" s="142">
        <v>0</v>
      </c>
      <c r="T145" s="143">
        <f>S145*H145</f>
        <v>0</v>
      </c>
      <c r="AR145" s="16" t="s">
        <v>142</v>
      </c>
      <c r="AT145" s="16" t="s">
        <v>137</v>
      </c>
      <c r="AU145" s="16" t="s">
        <v>79</v>
      </c>
      <c r="AY145" s="16" t="s">
        <v>135</v>
      </c>
      <c r="BE145" s="144">
        <f>IF(N145="základní",J145,0)</f>
        <v>0</v>
      </c>
      <c r="BF145" s="144">
        <f>IF(N145="snížená",J145,0)</f>
        <v>0</v>
      </c>
      <c r="BG145" s="144">
        <f>IF(N145="zákl. přenesená",J145,0)</f>
        <v>0</v>
      </c>
      <c r="BH145" s="144">
        <f>IF(N145="sníž. přenesená",J145,0)</f>
        <v>0</v>
      </c>
      <c r="BI145" s="144">
        <f>IF(N145="nulová",J145,0)</f>
        <v>0</v>
      </c>
      <c r="BJ145" s="16" t="s">
        <v>77</v>
      </c>
      <c r="BK145" s="144">
        <f>ROUND(I145*H145,2)</f>
        <v>0</v>
      </c>
      <c r="BL145" s="16" t="s">
        <v>142</v>
      </c>
      <c r="BM145" s="16" t="s">
        <v>212</v>
      </c>
    </row>
    <row r="146" spans="2:47" s="1" customFormat="1" ht="19.5">
      <c r="B146" s="30"/>
      <c r="C146" s="262"/>
      <c r="D146" s="263" t="s">
        <v>144</v>
      </c>
      <c r="E146" s="262"/>
      <c r="F146" s="264" t="s">
        <v>213</v>
      </c>
      <c r="G146" s="262"/>
      <c r="H146" s="262"/>
      <c r="I146" s="84"/>
      <c r="L146" s="30"/>
      <c r="M146" s="145"/>
      <c r="N146" s="49"/>
      <c r="O146" s="49"/>
      <c r="P146" s="49"/>
      <c r="Q146" s="49"/>
      <c r="R146" s="49"/>
      <c r="S146" s="49"/>
      <c r="T146" s="50"/>
      <c r="AT146" s="16" t="s">
        <v>144</v>
      </c>
      <c r="AU146" s="16" t="s">
        <v>79</v>
      </c>
    </row>
    <row r="147" spans="2:51" s="12" customFormat="1" ht="12">
      <c r="B147" s="152"/>
      <c r="C147" s="268"/>
      <c r="D147" s="263" t="s">
        <v>146</v>
      </c>
      <c r="E147" s="269" t="s">
        <v>3</v>
      </c>
      <c r="F147" s="270" t="s">
        <v>214</v>
      </c>
      <c r="G147" s="268"/>
      <c r="H147" s="271">
        <v>50.544</v>
      </c>
      <c r="I147" s="154"/>
      <c r="L147" s="152"/>
      <c r="M147" s="155"/>
      <c r="N147" s="156"/>
      <c r="O147" s="156"/>
      <c r="P147" s="156"/>
      <c r="Q147" s="156"/>
      <c r="R147" s="156"/>
      <c r="S147" s="156"/>
      <c r="T147" s="157"/>
      <c r="AT147" s="153" t="s">
        <v>146</v>
      </c>
      <c r="AU147" s="153" t="s">
        <v>79</v>
      </c>
      <c r="AV147" s="12" t="s">
        <v>79</v>
      </c>
      <c r="AW147" s="12" t="s">
        <v>32</v>
      </c>
      <c r="AX147" s="12" t="s">
        <v>69</v>
      </c>
      <c r="AY147" s="153" t="s">
        <v>135</v>
      </c>
    </row>
    <row r="148" spans="2:51" s="13" customFormat="1" ht="12">
      <c r="B148" s="158"/>
      <c r="C148" s="272"/>
      <c r="D148" s="263" t="s">
        <v>146</v>
      </c>
      <c r="E148" s="273" t="s">
        <v>3</v>
      </c>
      <c r="F148" s="274" t="s">
        <v>151</v>
      </c>
      <c r="G148" s="272"/>
      <c r="H148" s="275">
        <v>50.544</v>
      </c>
      <c r="I148" s="160"/>
      <c r="L148" s="158"/>
      <c r="M148" s="161"/>
      <c r="N148" s="162"/>
      <c r="O148" s="162"/>
      <c r="P148" s="162"/>
      <c r="Q148" s="162"/>
      <c r="R148" s="162"/>
      <c r="S148" s="162"/>
      <c r="T148" s="163"/>
      <c r="AT148" s="159" t="s">
        <v>146</v>
      </c>
      <c r="AU148" s="159" t="s">
        <v>79</v>
      </c>
      <c r="AV148" s="13" t="s">
        <v>142</v>
      </c>
      <c r="AW148" s="13" t="s">
        <v>32</v>
      </c>
      <c r="AX148" s="13" t="s">
        <v>77</v>
      </c>
      <c r="AY148" s="159" t="s">
        <v>135</v>
      </c>
    </row>
    <row r="149" spans="2:65" s="1" customFormat="1" ht="16.5" customHeight="1">
      <c r="B149" s="136"/>
      <c r="C149" s="257" t="s">
        <v>215</v>
      </c>
      <c r="D149" s="257" t="s">
        <v>137</v>
      </c>
      <c r="E149" s="258" t="s">
        <v>216</v>
      </c>
      <c r="F149" s="259" t="s">
        <v>217</v>
      </c>
      <c r="G149" s="260" t="s">
        <v>211</v>
      </c>
      <c r="H149" s="261">
        <v>1</v>
      </c>
      <c r="I149" s="138"/>
      <c r="J149" s="139">
        <f>ROUND(I149*H149,2)</f>
        <v>0</v>
      </c>
      <c r="K149" s="137" t="s">
        <v>141</v>
      </c>
      <c r="L149" s="30"/>
      <c r="M149" s="140" t="s">
        <v>3</v>
      </c>
      <c r="N149" s="141" t="s">
        <v>41</v>
      </c>
      <c r="O149" s="49"/>
      <c r="P149" s="142">
        <f>O149*H149</f>
        <v>0</v>
      </c>
      <c r="Q149" s="142">
        <v>0.16012</v>
      </c>
      <c r="R149" s="142">
        <f>Q149*H149</f>
        <v>0.16012</v>
      </c>
      <c r="S149" s="142">
        <v>0</v>
      </c>
      <c r="T149" s="143">
        <f>S149*H149</f>
        <v>0</v>
      </c>
      <c r="AR149" s="16" t="s">
        <v>142</v>
      </c>
      <c r="AT149" s="16" t="s">
        <v>137</v>
      </c>
      <c r="AU149" s="16" t="s">
        <v>79</v>
      </c>
      <c r="AY149" s="16" t="s">
        <v>135</v>
      </c>
      <c r="BE149" s="144">
        <f>IF(N149="základní",J149,0)</f>
        <v>0</v>
      </c>
      <c r="BF149" s="144">
        <f>IF(N149="snížená",J149,0)</f>
        <v>0</v>
      </c>
      <c r="BG149" s="144">
        <f>IF(N149="zákl. přenesená",J149,0)</f>
        <v>0</v>
      </c>
      <c r="BH149" s="144">
        <f>IF(N149="sníž. přenesená",J149,0)</f>
        <v>0</v>
      </c>
      <c r="BI149" s="144">
        <f>IF(N149="nulová",J149,0)</f>
        <v>0</v>
      </c>
      <c r="BJ149" s="16" t="s">
        <v>77</v>
      </c>
      <c r="BK149" s="144">
        <f>ROUND(I149*H149,2)</f>
        <v>0</v>
      </c>
      <c r="BL149" s="16" t="s">
        <v>142</v>
      </c>
      <c r="BM149" s="16" t="s">
        <v>218</v>
      </c>
    </row>
    <row r="150" spans="2:47" s="1" customFormat="1" ht="19.5">
      <c r="B150" s="30"/>
      <c r="C150" s="262"/>
      <c r="D150" s="263" t="s">
        <v>144</v>
      </c>
      <c r="E150" s="262"/>
      <c r="F150" s="264" t="s">
        <v>219</v>
      </c>
      <c r="G150" s="262"/>
      <c r="H150" s="262"/>
      <c r="I150" s="84"/>
      <c r="L150" s="30"/>
      <c r="M150" s="145"/>
      <c r="N150" s="49"/>
      <c r="O150" s="49"/>
      <c r="P150" s="49"/>
      <c r="Q150" s="49"/>
      <c r="R150" s="49"/>
      <c r="S150" s="49"/>
      <c r="T150" s="50"/>
      <c r="AT150" s="16" t="s">
        <v>144</v>
      </c>
      <c r="AU150" s="16" t="s">
        <v>79</v>
      </c>
    </row>
    <row r="151" spans="2:65" s="1" customFormat="1" ht="16.5" customHeight="1">
      <c r="B151" s="136"/>
      <c r="C151" s="257" t="s">
        <v>220</v>
      </c>
      <c r="D151" s="257" t="s">
        <v>137</v>
      </c>
      <c r="E151" s="258" t="s">
        <v>221</v>
      </c>
      <c r="F151" s="259" t="s">
        <v>222</v>
      </c>
      <c r="G151" s="260" t="s">
        <v>223</v>
      </c>
      <c r="H151" s="261">
        <v>12</v>
      </c>
      <c r="I151" s="138"/>
      <c r="J151" s="139">
        <f>ROUND(I151*H151,2)</f>
        <v>0</v>
      </c>
      <c r="K151" s="137" t="s">
        <v>141</v>
      </c>
      <c r="L151" s="30"/>
      <c r="M151" s="140" t="s">
        <v>3</v>
      </c>
      <c r="N151" s="141" t="s">
        <v>41</v>
      </c>
      <c r="O151" s="49"/>
      <c r="P151" s="142">
        <f>O151*H151</f>
        <v>0</v>
      </c>
      <c r="Q151" s="142">
        <v>0.02628</v>
      </c>
      <c r="R151" s="142">
        <f>Q151*H151</f>
        <v>0.31536000000000003</v>
      </c>
      <c r="S151" s="142">
        <v>0</v>
      </c>
      <c r="T151" s="143">
        <f>S151*H151</f>
        <v>0</v>
      </c>
      <c r="AR151" s="16" t="s">
        <v>142</v>
      </c>
      <c r="AT151" s="16" t="s">
        <v>137</v>
      </c>
      <c r="AU151" s="16" t="s">
        <v>79</v>
      </c>
      <c r="AY151" s="16" t="s">
        <v>135</v>
      </c>
      <c r="BE151" s="144">
        <f>IF(N151="základní",J151,0)</f>
        <v>0</v>
      </c>
      <c r="BF151" s="144">
        <f>IF(N151="snížená",J151,0)</f>
        <v>0</v>
      </c>
      <c r="BG151" s="144">
        <f>IF(N151="zákl. přenesená",J151,0)</f>
        <v>0</v>
      </c>
      <c r="BH151" s="144">
        <f>IF(N151="sníž. přenesená",J151,0)</f>
        <v>0</v>
      </c>
      <c r="BI151" s="144">
        <f>IF(N151="nulová",J151,0)</f>
        <v>0</v>
      </c>
      <c r="BJ151" s="16" t="s">
        <v>77</v>
      </c>
      <c r="BK151" s="144">
        <f>ROUND(I151*H151,2)</f>
        <v>0</v>
      </c>
      <c r="BL151" s="16" t="s">
        <v>142</v>
      </c>
      <c r="BM151" s="16" t="s">
        <v>224</v>
      </c>
    </row>
    <row r="152" spans="2:47" s="1" customFormat="1" ht="19.5">
      <c r="B152" s="30"/>
      <c r="C152" s="262"/>
      <c r="D152" s="263" t="s">
        <v>144</v>
      </c>
      <c r="E152" s="262"/>
      <c r="F152" s="264" t="s">
        <v>225</v>
      </c>
      <c r="G152" s="262"/>
      <c r="H152" s="262"/>
      <c r="I152" s="84"/>
      <c r="L152" s="30"/>
      <c r="M152" s="145"/>
      <c r="N152" s="49"/>
      <c r="O152" s="49"/>
      <c r="P152" s="49"/>
      <c r="Q152" s="49"/>
      <c r="R152" s="49"/>
      <c r="S152" s="49"/>
      <c r="T152" s="50"/>
      <c r="AT152" s="16" t="s">
        <v>144</v>
      </c>
      <c r="AU152" s="16" t="s">
        <v>79</v>
      </c>
    </row>
    <row r="153" spans="2:51" s="11" customFormat="1" ht="12">
      <c r="B153" s="146"/>
      <c r="C153" s="265"/>
      <c r="D153" s="263" t="s">
        <v>146</v>
      </c>
      <c r="E153" s="266" t="s">
        <v>3</v>
      </c>
      <c r="F153" s="267" t="s">
        <v>226</v>
      </c>
      <c r="G153" s="265"/>
      <c r="H153" s="266" t="s">
        <v>3</v>
      </c>
      <c r="I153" s="148"/>
      <c r="L153" s="146"/>
      <c r="M153" s="149"/>
      <c r="N153" s="150"/>
      <c r="O153" s="150"/>
      <c r="P153" s="150"/>
      <c r="Q153" s="150"/>
      <c r="R153" s="150"/>
      <c r="S153" s="150"/>
      <c r="T153" s="151"/>
      <c r="AT153" s="147" t="s">
        <v>146</v>
      </c>
      <c r="AU153" s="147" t="s">
        <v>79</v>
      </c>
      <c r="AV153" s="11" t="s">
        <v>77</v>
      </c>
      <c r="AW153" s="11" t="s">
        <v>32</v>
      </c>
      <c r="AX153" s="11" t="s">
        <v>69</v>
      </c>
      <c r="AY153" s="147" t="s">
        <v>135</v>
      </c>
    </row>
    <row r="154" spans="2:51" s="12" customFormat="1" ht="12">
      <c r="B154" s="152"/>
      <c r="C154" s="268"/>
      <c r="D154" s="263" t="s">
        <v>146</v>
      </c>
      <c r="E154" s="269" t="s">
        <v>3</v>
      </c>
      <c r="F154" s="270" t="s">
        <v>79</v>
      </c>
      <c r="G154" s="268"/>
      <c r="H154" s="271">
        <v>2</v>
      </c>
      <c r="I154" s="154"/>
      <c r="L154" s="152"/>
      <c r="M154" s="155"/>
      <c r="N154" s="156"/>
      <c r="O154" s="156"/>
      <c r="P154" s="156"/>
      <c r="Q154" s="156"/>
      <c r="R154" s="156"/>
      <c r="S154" s="156"/>
      <c r="T154" s="157"/>
      <c r="AT154" s="153" t="s">
        <v>146</v>
      </c>
      <c r="AU154" s="153" t="s">
        <v>79</v>
      </c>
      <c r="AV154" s="12" t="s">
        <v>79</v>
      </c>
      <c r="AW154" s="12" t="s">
        <v>32</v>
      </c>
      <c r="AX154" s="12" t="s">
        <v>69</v>
      </c>
      <c r="AY154" s="153" t="s">
        <v>135</v>
      </c>
    </row>
    <row r="155" spans="2:51" s="11" customFormat="1" ht="12">
      <c r="B155" s="146"/>
      <c r="C155" s="265"/>
      <c r="D155" s="263" t="s">
        <v>146</v>
      </c>
      <c r="E155" s="266" t="s">
        <v>3</v>
      </c>
      <c r="F155" s="267" t="s">
        <v>227</v>
      </c>
      <c r="G155" s="265"/>
      <c r="H155" s="266" t="s">
        <v>3</v>
      </c>
      <c r="I155" s="148"/>
      <c r="L155" s="146"/>
      <c r="M155" s="149"/>
      <c r="N155" s="150"/>
      <c r="O155" s="150"/>
      <c r="P155" s="150"/>
      <c r="Q155" s="150"/>
      <c r="R155" s="150"/>
      <c r="S155" s="150"/>
      <c r="T155" s="151"/>
      <c r="AT155" s="147" t="s">
        <v>146</v>
      </c>
      <c r="AU155" s="147" t="s">
        <v>79</v>
      </c>
      <c r="AV155" s="11" t="s">
        <v>77</v>
      </c>
      <c r="AW155" s="11" t="s">
        <v>32</v>
      </c>
      <c r="AX155" s="11" t="s">
        <v>69</v>
      </c>
      <c r="AY155" s="147" t="s">
        <v>135</v>
      </c>
    </row>
    <row r="156" spans="2:51" s="12" customFormat="1" ht="12">
      <c r="B156" s="152"/>
      <c r="C156" s="268"/>
      <c r="D156" s="263" t="s">
        <v>146</v>
      </c>
      <c r="E156" s="269" t="s">
        <v>3</v>
      </c>
      <c r="F156" s="270" t="s">
        <v>79</v>
      </c>
      <c r="G156" s="268"/>
      <c r="H156" s="271">
        <v>2</v>
      </c>
      <c r="I156" s="154"/>
      <c r="L156" s="152"/>
      <c r="M156" s="155"/>
      <c r="N156" s="156"/>
      <c r="O156" s="156"/>
      <c r="P156" s="156"/>
      <c r="Q156" s="156"/>
      <c r="R156" s="156"/>
      <c r="S156" s="156"/>
      <c r="T156" s="157"/>
      <c r="AT156" s="153" t="s">
        <v>146</v>
      </c>
      <c r="AU156" s="153" t="s">
        <v>79</v>
      </c>
      <c r="AV156" s="12" t="s">
        <v>79</v>
      </c>
      <c r="AW156" s="12" t="s">
        <v>32</v>
      </c>
      <c r="AX156" s="12" t="s">
        <v>69</v>
      </c>
      <c r="AY156" s="153" t="s">
        <v>135</v>
      </c>
    </row>
    <row r="157" spans="2:51" s="11" customFormat="1" ht="12">
      <c r="B157" s="146"/>
      <c r="C157" s="265"/>
      <c r="D157" s="263" t="s">
        <v>146</v>
      </c>
      <c r="E157" s="266" t="s">
        <v>3</v>
      </c>
      <c r="F157" s="267" t="s">
        <v>228</v>
      </c>
      <c r="G157" s="265"/>
      <c r="H157" s="266" t="s">
        <v>3</v>
      </c>
      <c r="I157" s="148"/>
      <c r="L157" s="146"/>
      <c r="M157" s="149"/>
      <c r="N157" s="150"/>
      <c r="O157" s="150"/>
      <c r="P157" s="150"/>
      <c r="Q157" s="150"/>
      <c r="R157" s="150"/>
      <c r="S157" s="150"/>
      <c r="T157" s="151"/>
      <c r="AT157" s="147" t="s">
        <v>146</v>
      </c>
      <c r="AU157" s="147" t="s">
        <v>79</v>
      </c>
      <c r="AV157" s="11" t="s">
        <v>77</v>
      </c>
      <c r="AW157" s="11" t="s">
        <v>32</v>
      </c>
      <c r="AX157" s="11" t="s">
        <v>69</v>
      </c>
      <c r="AY157" s="147" t="s">
        <v>135</v>
      </c>
    </row>
    <row r="158" spans="2:51" s="12" customFormat="1" ht="12">
      <c r="B158" s="152"/>
      <c r="C158" s="268"/>
      <c r="D158" s="263" t="s">
        <v>146</v>
      </c>
      <c r="E158" s="269" t="s">
        <v>3</v>
      </c>
      <c r="F158" s="270" t="s">
        <v>176</v>
      </c>
      <c r="G158" s="268"/>
      <c r="H158" s="271">
        <v>8</v>
      </c>
      <c r="I158" s="154"/>
      <c r="L158" s="152"/>
      <c r="M158" s="155"/>
      <c r="N158" s="156"/>
      <c r="O158" s="156"/>
      <c r="P158" s="156"/>
      <c r="Q158" s="156"/>
      <c r="R158" s="156"/>
      <c r="S158" s="156"/>
      <c r="T158" s="157"/>
      <c r="AT158" s="153" t="s">
        <v>146</v>
      </c>
      <c r="AU158" s="153" t="s">
        <v>79</v>
      </c>
      <c r="AV158" s="12" t="s">
        <v>79</v>
      </c>
      <c r="AW158" s="12" t="s">
        <v>32</v>
      </c>
      <c r="AX158" s="12" t="s">
        <v>69</v>
      </c>
      <c r="AY158" s="153" t="s">
        <v>135</v>
      </c>
    </row>
    <row r="159" spans="2:51" s="13" customFormat="1" ht="12">
      <c r="B159" s="158"/>
      <c r="C159" s="272"/>
      <c r="D159" s="263" t="s">
        <v>146</v>
      </c>
      <c r="E159" s="273" t="s">
        <v>3</v>
      </c>
      <c r="F159" s="274" t="s">
        <v>151</v>
      </c>
      <c r="G159" s="272"/>
      <c r="H159" s="275">
        <v>12</v>
      </c>
      <c r="I159" s="160"/>
      <c r="L159" s="158"/>
      <c r="M159" s="161"/>
      <c r="N159" s="162"/>
      <c r="O159" s="162"/>
      <c r="P159" s="162"/>
      <c r="Q159" s="162"/>
      <c r="R159" s="162"/>
      <c r="S159" s="162"/>
      <c r="T159" s="163"/>
      <c r="AT159" s="159" t="s">
        <v>146</v>
      </c>
      <c r="AU159" s="159" t="s">
        <v>79</v>
      </c>
      <c r="AV159" s="13" t="s">
        <v>142</v>
      </c>
      <c r="AW159" s="13" t="s">
        <v>32</v>
      </c>
      <c r="AX159" s="13" t="s">
        <v>77</v>
      </c>
      <c r="AY159" s="159" t="s">
        <v>135</v>
      </c>
    </row>
    <row r="160" spans="2:65" s="1" customFormat="1" ht="16.5" customHeight="1">
      <c r="B160" s="136"/>
      <c r="C160" s="257" t="s">
        <v>229</v>
      </c>
      <c r="D160" s="257" t="s">
        <v>137</v>
      </c>
      <c r="E160" s="258" t="s">
        <v>230</v>
      </c>
      <c r="F160" s="259" t="s">
        <v>231</v>
      </c>
      <c r="G160" s="260" t="s">
        <v>223</v>
      </c>
      <c r="H160" s="261">
        <v>8</v>
      </c>
      <c r="I160" s="138"/>
      <c r="J160" s="139">
        <f>ROUND(I160*H160,2)</f>
        <v>0</v>
      </c>
      <c r="K160" s="137" t="s">
        <v>141</v>
      </c>
      <c r="L160" s="30"/>
      <c r="M160" s="140" t="s">
        <v>3</v>
      </c>
      <c r="N160" s="141" t="s">
        <v>41</v>
      </c>
      <c r="O160" s="49"/>
      <c r="P160" s="142">
        <f>O160*H160</f>
        <v>0</v>
      </c>
      <c r="Q160" s="142">
        <v>0.03963</v>
      </c>
      <c r="R160" s="142">
        <f>Q160*H160</f>
        <v>0.31704</v>
      </c>
      <c r="S160" s="142">
        <v>0</v>
      </c>
      <c r="T160" s="143">
        <f>S160*H160</f>
        <v>0</v>
      </c>
      <c r="AR160" s="16" t="s">
        <v>142</v>
      </c>
      <c r="AT160" s="16" t="s">
        <v>137</v>
      </c>
      <c r="AU160" s="16" t="s">
        <v>79</v>
      </c>
      <c r="AY160" s="16" t="s">
        <v>135</v>
      </c>
      <c r="BE160" s="144">
        <f>IF(N160="základní",J160,0)</f>
        <v>0</v>
      </c>
      <c r="BF160" s="144">
        <f>IF(N160="snížená",J160,0)</f>
        <v>0</v>
      </c>
      <c r="BG160" s="144">
        <f>IF(N160="zákl. přenesená",J160,0)</f>
        <v>0</v>
      </c>
      <c r="BH160" s="144">
        <f>IF(N160="sníž. přenesená",J160,0)</f>
        <v>0</v>
      </c>
      <c r="BI160" s="144">
        <f>IF(N160="nulová",J160,0)</f>
        <v>0</v>
      </c>
      <c r="BJ160" s="16" t="s">
        <v>77</v>
      </c>
      <c r="BK160" s="144">
        <f>ROUND(I160*H160,2)</f>
        <v>0</v>
      </c>
      <c r="BL160" s="16" t="s">
        <v>142</v>
      </c>
      <c r="BM160" s="16" t="s">
        <v>232</v>
      </c>
    </row>
    <row r="161" spans="2:47" s="1" customFormat="1" ht="19.5">
      <c r="B161" s="30"/>
      <c r="C161" s="262"/>
      <c r="D161" s="263" t="s">
        <v>144</v>
      </c>
      <c r="E161" s="262"/>
      <c r="F161" s="264" t="s">
        <v>233</v>
      </c>
      <c r="G161" s="262"/>
      <c r="H161" s="262"/>
      <c r="I161" s="84"/>
      <c r="L161" s="30"/>
      <c r="M161" s="145"/>
      <c r="N161" s="49"/>
      <c r="O161" s="49"/>
      <c r="P161" s="49"/>
      <c r="Q161" s="49"/>
      <c r="R161" s="49"/>
      <c r="S161" s="49"/>
      <c r="T161" s="50"/>
      <c r="AT161" s="16" t="s">
        <v>144</v>
      </c>
      <c r="AU161" s="16" t="s">
        <v>79</v>
      </c>
    </row>
    <row r="162" spans="2:51" s="11" customFormat="1" ht="12">
      <c r="B162" s="146"/>
      <c r="C162" s="265"/>
      <c r="D162" s="263" t="s">
        <v>146</v>
      </c>
      <c r="E162" s="266" t="s">
        <v>3</v>
      </c>
      <c r="F162" s="267" t="s">
        <v>234</v>
      </c>
      <c r="G162" s="265"/>
      <c r="H162" s="266" t="s">
        <v>3</v>
      </c>
      <c r="I162" s="148"/>
      <c r="L162" s="146"/>
      <c r="M162" s="149"/>
      <c r="N162" s="150"/>
      <c r="O162" s="150"/>
      <c r="P162" s="150"/>
      <c r="Q162" s="150"/>
      <c r="R162" s="150"/>
      <c r="S162" s="150"/>
      <c r="T162" s="151"/>
      <c r="AT162" s="147" t="s">
        <v>146</v>
      </c>
      <c r="AU162" s="147" t="s">
        <v>79</v>
      </c>
      <c r="AV162" s="11" t="s">
        <v>77</v>
      </c>
      <c r="AW162" s="11" t="s">
        <v>32</v>
      </c>
      <c r="AX162" s="11" t="s">
        <v>69</v>
      </c>
      <c r="AY162" s="147" t="s">
        <v>135</v>
      </c>
    </row>
    <row r="163" spans="2:51" s="12" customFormat="1" ht="12">
      <c r="B163" s="152"/>
      <c r="C163" s="268"/>
      <c r="D163" s="263" t="s">
        <v>146</v>
      </c>
      <c r="E163" s="269" t="s">
        <v>3</v>
      </c>
      <c r="F163" s="270" t="s">
        <v>176</v>
      </c>
      <c r="G163" s="268"/>
      <c r="H163" s="271">
        <v>8</v>
      </c>
      <c r="I163" s="154"/>
      <c r="L163" s="152"/>
      <c r="M163" s="155"/>
      <c r="N163" s="156"/>
      <c r="O163" s="156"/>
      <c r="P163" s="156"/>
      <c r="Q163" s="156"/>
      <c r="R163" s="156"/>
      <c r="S163" s="156"/>
      <c r="T163" s="157"/>
      <c r="AT163" s="153" t="s">
        <v>146</v>
      </c>
      <c r="AU163" s="153" t="s">
        <v>79</v>
      </c>
      <c r="AV163" s="12" t="s">
        <v>79</v>
      </c>
      <c r="AW163" s="12" t="s">
        <v>32</v>
      </c>
      <c r="AX163" s="12" t="s">
        <v>77</v>
      </c>
      <c r="AY163" s="153" t="s">
        <v>135</v>
      </c>
    </row>
    <row r="164" spans="2:65" s="1" customFormat="1" ht="16.5" customHeight="1">
      <c r="B164" s="136"/>
      <c r="C164" s="257" t="s">
        <v>9</v>
      </c>
      <c r="D164" s="257" t="s">
        <v>137</v>
      </c>
      <c r="E164" s="258" t="s">
        <v>235</v>
      </c>
      <c r="F164" s="259" t="s">
        <v>236</v>
      </c>
      <c r="G164" s="260" t="s">
        <v>175</v>
      </c>
      <c r="H164" s="261">
        <v>0.579</v>
      </c>
      <c r="I164" s="138"/>
      <c r="J164" s="139">
        <f>ROUND(I164*H164,2)</f>
        <v>0</v>
      </c>
      <c r="K164" s="137" t="s">
        <v>141</v>
      </c>
      <c r="L164" s="30"/>
      <c r="M164" s="140" t="s">
        <v>3</v>
      </c>
      <c r="N164" s="141" t="s">
        <v>41</v>
      </c>
      <c r="O164" s="49"/>
      <c r="P164" s="142">
        <f>O164*H164</f>
        <v>0</v>
      </c>
      <c r="Q164" s="142">
        <v>0.017094</v>
      </c>
      <c r="R164" s="142">
        <f>Q164*H164</f>
        <v>0.009897426</v>
      </c>
      <c r="S164" s="142">
        <v>0</v>
      </c>
      <c r="T164" s="143">
        <f>S164*H164</f>
        <v>0</v>
      </c>
      <c r="AR164" s="16" t="s">
        <v>142</v>
      </c>
      <c r="AT164" s="16" t="s">
        <v>137</v>
      </c>
      <c r="AU164" s="16" t="s">
        <v>79</v>
      </c>
      <c r="AY164" s="16" t="s">
        <v>135</v>
      </c>
      <c r="BE164" s="144">
        <f>IF(N164="základní",J164,0)</f>
        <v>0</v>
      </c>
      <c r="BF164" s="144">
        <f>IF(N164="snížená",J164,0)</f>
        <v>0</v>
      </c>
      <c r="BG164" s="144">
        <f>IF(N164="zákl. přenesená",J164,0)</f>
        <v>0</v>
      </c>
      <c r="BH164" s="144">
        <f>IF(N164="sníž. přenesená",J164,0)</f>
        <v>0</v>
      </c>
      <c r="BI164" s="144">
        <f>IF(N164="nulová",J164,0)</f>
        <v>0</v>
      </c>
      <c r="BJ164" s="16" t="s">
        <v>77</v>
      </c>
      <c r="BK164" s="144">
        <f>ROUND(I164*H164,2)</f>
        <v>0</v>
      </c>
      <c r="BL164" s="16" t="s">
        <v>142</v>
      </c>
      <c r="BM164" s="16" t="s">
        <v>237</v>
      </c>
    </row>
    <row r="165" spans="2:47" s="1" customFormat="1" ht="12">
      <c r="B165" s="30"/>
      <c r="C165" s="262"/>
      <c r="D165" s="263" t="s">
        <v>144</v>
      </c>
      <c r="E165" s="262"/>
      <c r="F165" s="264" t="s">
        <v>238</v>
      </c>
      <c r="G165" s="262"/>
      <c r="H165" s="262"/>
      <c r="I165" s="84"/>
      <c r="L165" s="30"/>
      <c r="M165" s="145"/>
      <c r="N165" s="49"/>
      <c r="O165" s="49"/>
      <c r="P165" s="49"/>
      <c r="Q165" s="49"/>
      <c r="R165" s="49"/>
      <c r="S165" s="49"/>
      <c r="T165" s="50"/>
      <c r="AT165" s="16" t="s">
        <v>144</v>
      </c>
      <c r="AU165" s="16" t="s">
        <v>79</v>
      </c>
    </row>
    <row r="166" spans="2:51" s="11" customFormat="1" ht="12">
      <c r="B166" s="146"/>
      <c r="C166" s="265"/>
      <c r="D166" s="263" t="s">
        <v>146</v>
      </c>
      <c r="E166" s="266" t="s">
        <v>3</v>
      </c>
      <c r="F166" s="267" t="s">
        <v>239</v>
      </c>
      <c r="G166" s="265"/>
      <c r="H166" s="266" t="s">
        <v>3</v>
      </c>
      <c r="I166" s="148"/>
      <c r="L166" s="146"/>
      <c r="M166" s="149"/>
      <c r="N166" s="150"/>
      <c r="O166" s="150"/>
      <c r="P166" s="150"/>
      <c r="Q166" s="150"/>
      <c r="R166" s="150"/>
      <c r="S166" s="150"/>
      <c r="T166" s="151"/>
      <c r="AT166" s="147" t="s">
        <v>146</v>
      </c>
      <c r="AU166" s="147" t="s">
        <v>79</v>
      </c>
      <c r="AV166" s="11" t="s">
        <v>77</v>
      </c>
      <c r="AW166" s="11" t="s">
        <v>32</v>
      </c>
      <c r="AX166" s="11" t="s">
        <v>69</v>
      </c>
      <c r="AY166" s="147" t="s">
        <v>135</v>
      </c>
    </row>
    <row r="167" spans="2:51" s="11" customFormat="1" ht="12">
      <c r="B167" s="146"/>
      <c r="C167" s="265"/>
      <c r="D167" s="263" t="s">
        <v>146</v>
      </c>
      <c r="E167" s="266" t="s">
        <v>3</v>
      </c>
      <c r="F167" s="267" t="s">
        <v>240</v>
      </c>
      <c r="G167" s="265"/>
      <c r="H167" s="266" t="s">
        <v>3</v>
      </c>
      <c r="I167" s="148"/>
      <c r="L167" s="146"/>
      <c r="M167" s="149"/>
      <c r="N167" s="150"/>
      <c r="O167" s="150"/>
      <c r="P167" s="150"/>
      <c r="Q167" s="150"/>
      <c r="R167" s="150"/>
      <c r="S167" s="150"/>
      <c r="T167" s="151"/>
      <c r="AT167" s="147" t="s">
        <v>146</v>
      </c>
      <c r="AU167" s="147" t="s">
        <v>79</v>
      </c>
      <c r="AV167" s="11" t="s">
        <v>77</v>
      </c>
      <c r="AW167" s="11" t="s">
        <v>32</v>
      </c>
      <c r="AX167" s="11" t="s">
        <v>69</v>
      </c>
      <c r="AY167" s="147" t="s">
        <v>135</v>
      </c>
    </row>
    <row r="168" spans="2:51" s="12" customFormat="1" ht="12">
      <c r="B168" s="152"/>
      <c r="C168" s="268"/>
      <c r="D168" s="263" t="s">
        <v>146</v>
      </c>
      <c r="E168" s="269" t="s">
        <v>3</v>
      </c>
      <c r="F168" s="270" t="s">
        <v>241</v>
      </c>
      <c r="G168" s="268"/>
      <c r="H168" s="271">
        <v>0.449</v>
      </c>
      <c r="I168" s="154"/>
      <c r="L168" s="152"/>
      <c r="M168" s="155"/>
      <c r="N168" s="156"/>
      <c r="O168" s="156"/>
      <c r="P168" s="156"/>
      <c r="Q168" s="156"/>
      <c r="R168" s="156"/>
      <c r="S168" s="156"/>
      <c r="T168" s="157"/>
      <c r="AT168" s="153" t="s">
        <v>146</v>
      </c>
      <c r="AU168" s="153" t="s">
        <v>79</v>
      </c>
      <c r="AV168" s="12" t="s">
        <v>79</v>
      </c>
      <c r="AW168" s="12" t="s">
        <v>32</v>
      </c>
      <c r="AX168" s="12" t="s">
        <v>69</v>
      </c>
      <c r="AY168" s="153" t="s">
        <v>135</v>
      </c>
    </row>
    <row r="169" spans="2:51" s="11" customFormat="1" ht="12">
      <c r="B169" s="146"/>
      <c r="C169" s="265"/>
      <c r="D169" s="263" t="s">
        <v>146</v>
      </c>
      <c r="E169" s="266" t="s">
        <v>3</v>
      </c>
      <c r="F169" s="267" t="s">
        <v>242</v>
      </c>
      <c r="G169" s="265"/>
      <c r="H169" s="266" t="s">
        <v>3</v>
      </c>
      <c r="I169" s="148"/>
      <c r="L169" s="146"/>
      <c r="M169" s="149"/>
      <c r="N169" s="150"/>
      <c r="O169" s="150"/>
      <c r="P169" s="150"/>
      <c r="Q169" s="150"/>
      <c r="R169" s="150"/>
      <c r="S169" s="150"/>
      <c r="T169" s="151"/>
      <c r="AT169" s="147" t="s">
        <v>146</v>
      </c>
      <c r="AU169" s="147" t="s">
        <v>79</v>
      </c>
      <c r="AV169" s="11" t="s">
        <v>77</v>
      </c>
      <c r="AW169" s="11" t="s">
        <v>32</v>
      </c>
      <c r="AX169" s="11" t="s">
        <v>69</v>
      </c>
      <c r="AY169" s="147" t="s">
        <v>135</v>
      </c>
    </row>
    <row r="170" spans="2:51" s="12" customFormat="1" ht="12">
      <c r="B170" s="152"/>
      <c r="C170" s="268"/>
      <c r="D170" s="263" t="s">
        <v>146</v>
      </c>
      <c r="E170" s="269" t="s">
        <v>3</v>
      </c>
      <c r="F170" s="270" t="s">
        <v>243</v>
      </c>
      <c r="G170" s="268"/>
      <c r="H170" s="271">
        <v>0.13</v>
      </c>
      <c r="I170" s="154"/>
      <c r="L170" s="152"/>
      <c r="M170" s="155"/>
      <c r="N170" s="156"/>
      <c r="O170" s="156"/>
      <c r="P170" s="156"/>
      <c r="Q170" s="156"/>
      <c r="R170" s="156"/>
      <c r="S170" s="156"/>
      <c r="T170" s="157"/>
      <c r="AT170" s="153" t="s">
        <v>146</v>
      </c>
      <c r="AU170" s="153" t="s">
        <v>79</v>
      </c>
      <c r="AV170" s="12" t="s">
        <v>79</v>
      </c>
      <c r="AW170" s="12" t="s">
        <v>32</v>
      </c>
      <c r="AX170" s="12" t="s">
        <v>69</v>
      </c>
      <c r="AY170" s="153" t="s">
        <v>135</v>
      </c>
    </row>
    <row r="171" spans="2:51" s="13" customFormat="1" ht="12">
      <c r="B171" s="158"/>
      <c r="C171" s="272"/>
      <c r="D171" s="263" t="s">
        <v>146</v>
      </c>
      <c r="E171" s="273" t="s">
        <v>3</v>
      </c>
      <c r="F171" s="274" t="s">
        <v>151</v>
      </c>
      <c r="G171" s="272"/>
      <c r="H171" s="275">
        <v>0.579</v>
      </c>
      <c r="I171" s="160"/>
      <c r="L171" s="158"/>
      <c r="M171" s="161"/>
      <c r="N171" s="162"/>
      <c r="O171" s="162"/>
      <c r="P171" s="162"/>
      <c r="Q171" s="162"/>
      <c r="R171" s="162"/>
      <c r="S171" s="162"/>
      <c r="T171" s="163"/>
      <c r="AT171" s="159" t="s">
        <v>146</v>
      </c>
      <c r="AU171" s="159" t="s">
        <v>79</v>
      </c>
      <c r="AV171" s="13" t="s">
        <v>142</v>
      </c>
      <c r="AW171" s="13" t="s">
        <v>32</v>
      </c>
      <c r="AX171" s="13" t="s">
        <v>77</v>
      </c>
      <c r="AY171" s="159" t="s">
        <v>135</v>
      </c>
    </row>
    <row r="172" spans="2:65" s="1" customFormat="1" ht="16.5" customHeight="1">
      <c r="B172" s="136"/>
      <c r="C172" s="276" t="s">
        <v>244</v>
      </c>
      <c r="D172" s="276" t="s">
        <v>172</v>
      </c>
      <c r="E172" s="277" t="s">
        <v>245</v>
      </c>
      <c r="F172" s="278" t="s">
        <v>246</v>
      </c>
      <c r="G172" s="279" t="s">
        <v>175</v>
      </c>
      <c r="H172" s="280">
        <v>0.579</v>
      </c>
      <c r="I172" s="165"/>
      <c r="J172" s="166">
        <f>ROUND(I172*H172,2)</f>
        <v>0</v>
      </c>
      <c r="K172" s="164" t="s">
        <v>141</v>
      </c>
      <c r="L172" s="167"/>
      <c r="M172" s="168" t="s">
        <v>3</v>
      </c>
      <c r="N172" s="169" t="s">
        <v>41</v>
      </c>
      <c r="O172" s="49"/>
      <c r="P172" s="142">
        <f>O172*H172</f>
        <v>0</v>
      </c>
      <c r="Q172" s="142">
        <v>1</v>
      </c>
      <c r="R172" s="142">
        <f>Q172*H172</f>
        <v>0.579</v>
      </c>
      <c r="S172" s="142">
        <v>0</v>
      </c>
      <c r="T172" s="143">
        <f>S172*H172</f>
        <v>0</v>
      </c>
      <c r="AR172" s="16" t="s">
        <v>176</v>
      </c>
      <c r="AT172" s="16" t="s">
        <v>172</v>
      </c>
      <c r="AU172" s="16" t="s">
        <v>79</v>
      </c>
      <c r="AY172" s="16" t="s">
        <v>135</v>
      </c>
      <c r="BE172" s="144">
        <f>IF(N172="základní",J172,0)</f>
        <v>0</v>
      </c>
      <c r="BF172" s="144">
        <f>IF(N172="snížená",J172,0)</f>
        <v>0</v>
      </c>
      <c r="BG172" s="144">
        <f>IF(N172="zákl. přenesená",J172,0)</f>
        <v>0</v>
      </c>
      <c r="BH172" s="144">
        <f>IF(N172="sníž. přenesená",J172,0)</f>
        <v>0</v>
      </c>
      <c r="BI172" s="144">
        <f>IF(N172="nulová",J172,0)</f>
        <v>0</v>
      </c>
      <c r="BJ172" s="16" t="s">
        <v>77</v>
      </c>
      <c r="BK172" s="144">
        <f>ROUND(I172*H172,2)</f>
        <v>0</v>
      </c>
      <c r="BL172" s="16" t="s">
        <v>142</v>
      </c>
      <c r="BM172" s="16" t="s">
        <v>247</v>
      </c>
    </row>
    <row r="173" spans="2:47" s="1" customFormat="1" ht="12">
      <c r="B173" s="30"/>
      <c r="C173" s="262"/>
      <c r="D173" s="263" t="s">
        <v>144</v>
      </c>
      <c r="E173" s="262"/>
      <c r="F173" s="264" t="s">
        <v>246</v>
      </c>
      <c r="G173" s="262"/>
      <c r="H173" s="262"/>
      <c r="I173" s="84"/>
      <c r="L173" s="30"/>
      <c r="M173" s="145"/>
      <c r="N173" s="49"/>
      <c r="O173" s="49"/>
      <c r="P173" s="49"/>
      <c r="Q173" s="49"/>
      <c r="R173" s="49"/>
      <c r="S173" s="49"/>
      <c r="T173" s="50"/>
      <c r="AT173" s="16" t="s">
        <v>144</v>
      </c>
      <c r="AU173" s="16" t="s">
        <v>79</v>
      </c>
    </row>
    <row r="174" spans="2:65" s="1" customFormat="1" ht="16.5" customHeight="1">
      <c r="B174" s="136"/>
      <c r="C174" s="257" t="s">
        <v>248</v>
      </c>
      <c r="D174" s="257" t="s">
        <v>137</v>
      </c>
      <c r="E174" s="258" t="s">
        <v>249</v>
      </c>
      <c r="F174" s="259" t="s">
        <v>250</v>
      </c>
      <c r="G174" s="260" t="s">
        <v>211</v>
      </c>
      <c r="H174" s="261">
        <v>43.104</v>
      </c>
      <c r="I174" s="138"/>
      <c r="J174" s="139">
        <f>ROUND(I174*H174,2)</f>
        <v>0</v>
      </c>
      <c r="K174" s="137" t="s">
        <v>141</v>
      </c>
      <c r="L174" s="30"/>
      <c r="M174" s="140" t="s">
        <v>3</v>
      </c>
      <c r="N174" s="141" t="s">
        <v>41</v>
      </c>
      <c r="O174" s="49"/>
      <c r="P174" s="142">
        <f>O174*H174</f>
        <v>0</v>
      </c>
      <c r="Q174" s="142">
        <v>0.06917</v>
      </c>
      <c r="R174" s="142">
        <f>Q174*H174</f>
        <v>2.98150368</v>
      </c>
      <c r="S174" s="142">
        <v>0</v>
      </c>
      <c r="T174" s="143">
        <f>S174*H174</f>
        <v>0</v>
      </c>
      <c r="AR174" s="16" t="s">
        <v>142</v>
      </c>
      <c r="AT174" s="16" t="s">
        <v>137</v>
      </c>
      <c r="AU174" s="16" t="s">
        <v>79</v>
      </c>
      <c r="AY174" s="16" t="s">
        <v>135</v>
      </c>
      <c r="BE174" s="144">
        <f>IF(N174="základní",J174,0)</f>
        <v>0</v>
      </c>
      <c r="BF174" s="144">
        <f>IF(N174="snížená",J174,0)</f>
        <v>0</v>
      </c>
      <c r="BG174" s="144">
        <f>IF(N174="zákl. přenesená",J174,0)</f>
        <v>0</v>
      </c>
      <c r="BH174" s="144">
        <f>IF(N174="sníž. přenesená",J174,0)</f>
        <v>0</v>
      </c>
      <c r="BI174" s="144">
        <f>IF(N174="nulová",J174,0)</f>
        <v>0</v>
      </c>
      <c r="BJ174" s="16" t="s">
        <v>77</v>
      </c>
      <c r="BK174" s="144">
        <f>ROUND(I174*H174,2)</f>
        <v>0</v>
      </c>
      <c r="BL174" s="16" t="s">
        <v>142</v>
      </c>
      <c r="BM174" s="16" t="s">
        <v>251</v>
      </c>
    </row>
    <row r="175" spans="2:47" s="1" customFormat="1" ht="12">
      <c r="B175" s="30"/>
      <c r="C175" s="262"/>
      <c r="D175" s="263" t="s">
        <v>144</v>
      </c>
      <c r="E175" s="262"/>
      <c r="F175" s="264" t="s">
        <v>252</v>
      </c>
      <c r="G175" s="262"/>
      <c r="H175" s="262"/>
      <c r="I175" s="84"/>
      <c r="L175" s="30"/>
      <c r="M175" s="145"/>
      <c r="N175" s="49"/>
      <c r="O175" s="49"/>
      <c r="P175" s="49"/>
      <c r="Q175" s="49"/>
      <c r="R175" s="49"/>
      <c r="S175" s="49"/>
      <c r="T175" s="50"/>
      <c r="AT175" s="16" t="s">
        <v>144</v>
      </c>
      <c r="AU175" s="16" t="s">
        <v>79</v>
      </c>
    </row>
    <row r="176" spans="2:51" s="12" customFormat="1" ht="12">
      <c r="B176" s="152"/>
      <c r="C176" s="268"/>
      <c r="D176" s="263" t="s">
        <v>146</v>
      </c>
      <c r="E176" s="269" t="s">
        <v>3</v>
      </c>
      <c r="F176" s="270" t="s">
        <v>253</v>
      </c>
      <c r="G176" s="268"/>
      <c r="H176" s="271">
        <v>43.104</v>
      </c>
      <c r="I176" s="154"/>
      <c r="L176" s="152"/>
      <c r="M176" s="155"/>
      <c r="N176" s="156"/>
      <c r="O176" s="156"/>
      <c r="P176" s="156"/>
      <c r="Q176" s="156"/>
      <c r="R176" s="156"/>
      <c r="S176" s="156"/>
      <c r="T176" s="157"/>
      <c r="AT176" s="153" t="s">
        <v>146</v>
      </c>
      <c r="AU176" s="153" t="s">
        <v>79</v>
      </c>
      <c r="AV176" s="12" t="s">
        <v>79</v>
      </c>
      <c r="AW176" s="12" t="s">
        <v>32</v>
      </c>
      <c r="AX176" s="12" t="s">
        <v>69</v>
      </c>
      <c r="AY176" s="153" t="s">
        <v>135</v>
      </c>
    </row>
    <row r="177" spans="2:51" s="13" customFormat="1" ht="12">
      <c r="B177" s="158"/>
      <c r="C177" s="272"/>
      <c r="D177" s="263" t="s">
        <v>146</v>
      </c>
      <c r="E177" s="273" t="s">
        <v>3</v>
      </c>
      <c r="F177" s="274" t="s">
        <v>151</v>
      </c>
      <c r="G177" s="272"/>
      <c r="H177" s="275">
        <v>43.104</v>
      </c>
      <c r="I177" s="160"/>
      <c r="L177" s="158"/>
      <c r="M177" s="161"/>
      <c r="N177" s="162"/>
      <c r="O177" s="162"/>
      <c r="P177" s="162"/>
      <c r="Q177" s="162"/>
      <c r="R177" s="162"/>
      <c r="S177" s="162"/>
      <c r="T177" s="163"/>
      <c r="AT177" s="159" t="s">
        <v>146</v>
      </c>
      <c r="AU177" s="159" t="s">
        <v>79</v>
      </c>
      <c r="AV177" s="13" t="s">
        <v>142</v>
      </c>
      <c r="AW177" s="13" t="s">
        <v>32</v>
      </c>
      <c r="AX177" s="13" t="s">
        <v>77</v>
      </c>
      <c r="AY177" s="159" t="s">
        <v>135</v>
      </c>
    </row>
    <row r="178" spans="2:65" s="1" customFormat="1" ht="16.5" customHeight="1">
      <c r="B178" s="136"/>
      <c r="C178" s="257" t="s">
        <v>254</v>
      </c>
      <c r="D178" s="257" t="s">
        <v>137</v>
      </c>
      <c r="E178" s="258" t="s">
        <v>255</v>
      </c>
      <c r="F178" s="259" t="s">
        <v>256</v>
      </c>
      <c r="G178" s="260" t="s">
        <v>211</v>
      </c>
      <c r="H178" s="261">
        <v>104.192</v>
      </c>
      <c r="I178" s="138"/>
      <c r="J178" s="139">
        <f>ROUND(I178*H178,2)</f>
        <v>0</v>
      </c>
      <c r="K178" s="137" t="s">
        <v>141</v>
      </c>
      <c r="L178" s="30"/>
      <c r="M178" s="140" t="s">
        <v>3</v>
      </c>
      <c r="N178" s="141" t="s">
        <v>41</v>
      </c>
      <c r="O178" s="49"/>
      <c r="P178" s="142">
        <f>O178*H178</f>
        <v>0</v>
      </c>
      <c r="Q178" s="142">
        <v>0.10325</v>
      </c>
      <c r="R178" s="142">
        <f>Q178*H178</f>
        <v>10.757824</v>
      </c>
      <c r="S178" s="142">
        <v>0</v>
      </c>
      <c r="T178" s="143">
        <f>S178*H178</f>
        <v>0</v>
      </c>
      <c r="AR178" s="16" t="s">
        <v>142</v>
      </c>
      <c r="AT178" s="16" t="s">
        <v>137</v>
      </c>
      <c r="AU178" s="16" t="s">
        <v>79</v>
      </c>
      <c r="AY178" s="16" t="s">
        <v>135</v>
      </c>
      <c r="BE178" s="144">
        <f>IF(N178="základní",J178,0)</f>
        <v>0</v>
      </c>
      <c r="BF178" s="144">
        <f>IF(N178="snížená",J178,0)</f>
        <v>0</v>
      </c>
      <c r="BG178" s="144">
        <f>IF(N178="zákl. přenesená",J178,0)</f>
        <v>0</v>
      </c>
      <c r="BH178" s="144">
        <f>IF(N178="sníž. přenesená",J178,0)</f>
        <v>0</v>
      </c>
      <c r="BI178" s="144">
        <f>IF(N178="nulová",J178,0)</f>
        <v>0</v>
      </c>
      <c r="BJ178" s="16" t="s">
        <v>77</v>
      </c>
      <c r="BK178" s="144">
        <f>ROUND(I178*H178,2)</f>
        <v>0</v>
      </c>
      <c r="BL178" s="16" t="s">
        <v>142</v>
      </c>
      <c r="BM178" s="16" t="s">
        <v>257</v>
      </c>
    </row>
    <row r="179" spans="2:47" s="1" customFormat="1" ht="12">
      <c r="B179" s="30"/>
      <c r="C179" s="262"/>
      <c r="D179" s="263" t="s">
        <v>144</v>
      </c>
      <c r="E179" s="262"/>
      <c r="F179" s="264" t="s">
        <v>258</v>
      </c>
      <c r="G179" s="262"/>
      <c r="H179" s="262"/>
      <c r="I179" s="84"/>
      <c r="L179" s="30"/>
      <c r="M179" s="145"/>
      <c r="N179" s="49"/>
      <c r="O179" s="49"/>
      <c r="P179" s="49"/>
      <c r="Q179" s="49"/>
      <c r="R179" s="49"/>
      <c r="S179" s="49"/>
      <c r="T179" s="50"/>
      <c r="AT179" s="16" t="s">
        <v>144</v>
      </c>
      <c r="AU179" s="16" t="s">
        <v>79</v>
      </c>
    </row>
    <row r="180" spans="2:51" s="12" customFormat="1" ht="12">
      <c r="B180" s="152"/>
      <c r="C180" s="268"/>
      <c r="D180" s="263" t="s">
        <v>146</v>
      </c>
      <c r="E180" s="269" t="s">
        <v>3</v>
      </c>
      <c r="F180" s="270" t="s">
        <v>259</v>
      </c>
      <c r="G180" s="268"/>
      <c r="H180" s="271">
        <v>104.192</v>
      </c>
      <c r="I180" s="154"/>
      <c r="L180" s="152"/>
      <c r="M180" s="155"/>
      <c r="N180" s="156"/>
      <c r="O180" s="156"/>
      <c r="P180" s="156"/>
      <c r="Q180" s="156"/>
      <c r="R180" s="156"/>
      <c r="S180" s="156"/>
      <c r="T180" s="157"/>
      <c r="AT180" s="153" t="s">
        <v>146</v>
      </c>
      <c r="AU180" s="153" t="s">
        <v>79</v>
      </c>
      <c r="AV180" s="12" t="s">
        <v>79</v>
      </c>
      <c r="AW180" s="12" t="s">
        <v>32</v>
      </c>
      <c r="AX180" s="12" t="s">
        <v>69</v>
      </c>
      <c r="AY180" s="153" t="s">
        <v>135</v>
      </c>
    </row>
    <row r="181" spans="2:51" s="13" customFormat="1" ht="12">
      <c r="B181" s="158"/>
      <c r="C181" s="272"/>
      <c r="D181" s="263" t="s">
        <v>146</v>
      </c>
      <c r="E181" s="273" t="s">
        <v>3</v>
      </c>
      <c r="F181" s="274" t="s">
        <v>151</v>
      </c>
      <c r="G181" s="272"/>
      <c r="H181" s="275">
        <v>104.192</v>
      </c>
      <c r="I181" s="160"/>
      <c r="L181" s="158"/>
      <c r="M181" s="161"/>
      <c r="N181" s="162"/>
      <c r="O181" s="162"/>
      <c r="P181" s="162"/>
      <c r="Q181" s="162"/>
      <c r="R181" s="162"/>
      <c r="S181" s="162"/>
      <c r="T181" s="163"/>
      <c r="AT181" s="159" t="s">
        <v>146</v>
      </c>
      <c r="AU181" s="159" t="s">
        <v>79</v>
      </c>
      <c r="AV181" s="13" t="s">
        <v>142</v>
      </c>
      <c r="AW181" s="13" t="s">
        <v>32</v>
      </c>
      <c r="AX181" s="13" t="s">
        <v>77</v>
      </c>
      <c r="AY181" s="159" t="s">
        <v>135</v>
      </c>
    </row>
    <row r="182" spans="2:65" s="1" customFormat="1" ht="16.5" customHeight="1">
      <c r="B182" s="136"/>
      <c r="C182" s="257" t="s">
        <v>260</v>
      </c>
      <c r="D182" s="257" t="s">
        <v>137</v>
      </c>
      <c r="E182" s="258" t="s">
        <v>261</v>
      </c>
      <c r="F182" s="259" t="s">
        <v>262</v>
      </c>
      <c r="G182" s="260" t="s">
        <v>211</v>
      </c>
      <c r="H182" s="261">
        <v>19.22</v>
      </c>
      <c r="I182" s="138"/>
      <c r="J182" s="139">
        <f>ROUND(I182*H182,2)</f>
        <v>0</v>
      </c>
      <c r="K182" s="137" t="s">
        <v>141</v>
      </c>
      <c r="L182" s="30"/>
      <c r="M182" s="140" t="s">
        <v>3</v>
      </c>
      <c r="N182" s="141" t="s">
        <v>41</v>
      </c>
      <c r="O182" s="49"/>
      <c r="P182" s="142">
        <f>O182*H182</f>
        <v>0</v>
      </c>
      <c r="Q182" s="142">
        <v>0.26309875</v>
      </c>
      <c r="R182" s="142">
        <f>Q182*H182</f>
        <v>5.056757974999999</v>
      </c>
      <c r="S182" s="142">
        <v>0</v>
      </c>
      <c r="T182" s="143">
        <f>S182*H182</f>
        <v>0</v>
      </c>
      <c r="AR182" s="16" t="s">
        <v>142</v>
      </c>
      <c r="AT182" s="16" t="s">
        <v>137</v>
      </c>
      <c r="AU182" s="16" t="s">
        <v>79</v>
      </c>
      <c r="AY182" s="16" t="s">
        <v>135</v>
      </c>
      <c r="BE182" s="144">
        <f>IF(N182="základní",J182,0)</f>
        <v>0</v>
      </c>
      <c r="BF182" s="144">
        <f>IF(N182="snížená",J182,0)</f>
        <v>0</v>
      </c>
      <c r="BG182" s="144">
        <f>IF(N182="zákl. přenesená",J182,0)</f>
        <v>0</v>
      </c>
      <c r="BH182" s="144">
        <f>IF(N182="sníž. přenesená",J182,0)</f>
        <v>0</v>
      </c>
      <c r="BI182" s="144">
        <f>IF(N182="nulová",J182,0)</f>
        <v>0</v>
      </c>
      <c r="BJ182" s="16" t="s">
        <v>77</v>
      </c>
      <c r="BK182" s="144">
        <f>ROUND(I182*H182,2)</f>
        <v>0</v>
      </c>
      <c r="BL182" s="16" t="s">
        <v>142</v>
      </c>
      <c r="BM182" s="16" t="s">
        <v>263</v>
      </c>
    </row>
    <row r="183" spans="2:47" s="1" customFormat="1" ht="19.5">
      <c r="B183" s="30"/>
      <c r="C183" s="262"/>
      <c r="D183" s="263" t="s">
        <v>144</v>
      </c>
      <c r="E183" s="262"/>
      <c r="F183" s="264" t="s">
        <v>264</v>
      </c>
      <c r="G183" s="262"/>
      <c r="H183" s="262"/>
      <c r="I183" s="84"/>
      <c r="L183" s="30"/>
      <c r="M183" s="145"/>
      <c r="N183" s="49"/>
      <c r="O183" s="49"/>
      <c r="P183" s="49"/>
      <c r="Q183" s="49"/>
      <c r="R183" s="49"/>
      <c r="S183" s="49"/>
      <c r="T183" s="50"/>
      <c r="AT183" s="16" t="s">
        <v>144</v>
      </c>
      <c r="AU183" s="16" t="s">
        <v>79</v>
      </c>
    </row>
    <row r="184" spans="2:51" s="11" customFormat="1" ht="12">
      <c r="B184" s="146"/>
      <c r="C184" s="265"/>
      <c r="D184" s="263" t="s">
        <v>146</v>
      </c>
      <c r="E184" s="266" t="s">
        <v>3</v>
      </c>
      <c r="F184" s="267" t="s">
        <v>185</v>
      </c>
      <c r="G184" s="265"/>
      <c r="H184" s="266" t="s">
        <v>3</v>
      </c>
      <c r="I184" s="148"/>
      <c r="L184" s="146"/>
      <c r="M184" s="149"/>
      <c r="N184" s="150"/>
      <c r="O184" s="150"/>
      <c r="P184" s="150"/>
      <c r="Q184" s="150"/>
      <c r="R184" s="150"/>
      <c r="S184" s="150"/>
      <c r="T184" s="151"/>
      <c r="AT184" s="147" t="s">
        <v>146</v>
      </c>
      <c r="AU184" s="147" t="s">
        <v>79</v>
      </c>
      <c r="AV184" s="11" t="s">
        <v>77</v>
      </c>
      <c r="AW184" s="11" t="s">
        <v>32</v>
      </c>
      <c r="AX184" s="11" t="s">
        <v>69</v>
      </c>
      <c r="AY184" s="147" t="s">
        <v>135</v>
      </c>
    </row>
    <row r="185" spans="2:51" s="12" customFormat="1" ht="12">
      <c r="B185" s="152"/>
      <c r="C185" s="268"/>
      <c r="D185" s="263" t="s">
        <v>146</v>
      </c>
      <c r="E185" s="269" t="s">
        <v>3</v>
      </c>
      <c r="F185" s="270" t="s">
        <v>265</v>
      </c>
      <c r="G185" s="268"/>
      <c r="H185" s="271">
        <v>12.22</v>
      </c>
      <c r="I185" s="154"/>
      <c r="L185" s="152"/>
      <c r="M185" s="155"/>
      <c r="N185" s="156"/>
      <c r="O185" s="156"/>
      <c r="P185" s="156"/>
      <c r="Q185" s="156"/>
      <c r="R185" s="156"/>
      <c r="S185" s="156"/>
      <c r="T185" s="157"/>
      <c r="AT185" s="153" t="s">
        <v>146</v>
      </c>
      <c r="AU185" s="153" t="s">
        <v>79</v>
      </c>
      <c r="AV185" s="12" t="s">
        <v>79</v>
      </c>
      <c r="AW185" s="12" t="s">
        <v>32</v>
      </c>
      <c r="AX185" s="12" t="s">
        <v>69</v>
      </c>
      <c r="AY185" s="153" t="s">
        <v>135</v>
      </c>
    </row>
    <row r="186" spans="2:51" s="12" customFormat="1" ht="12">
      <c r="B186" s="152"/>
      <c r="C186" s="268"/>
      <c r="D186" s="263" t="s">
        <v>146</v>
      </c>
      <c r="E186" s="269" t="s">
        <v>3</v>
      </c>
      <c r="F186" s="270" t="s">
        <v>266</v>
      </c>
      <c r="G186" s="268"/>
      <c r="H186" s="271">
        <v>4</v>
      </c>
      <c r="I186" s="154"/>
      <c r="L186" s="152"/>
      <c r="M186" s="155"/>
      <c r="N186" s="156"/>
      <c r="O186" s="156"/>
      <c r="P186" s="156"/>
      <c r="Q186" s="156"/>
      <c r="R186" s="156"/>
      <c r="S186" s="156"/>
      <c r="T186" s="157"/>
      <c r="AT186" s="153" t="s">
        <v>146</v>
      </c>
      <c r="AU186" s="153" t="s">
        <v>79</v>
      </c>
      <c r="AV186" s="12" t="s">
        <v>79</v>
      </c>
      <c r="AW186" s="12" t="s">
        <v>32</v>
      </c>
      <c r="AX186" s="12" t="s">
        <v>69</v>
      </c>
      <c r="AY186" s="153" t="s">
        <v>135</v>
      </c>
    </row>
    <row r="187" spans="2:51" s="12" customFormat="1" ht="12">
      <c r="B187" s="152"/>
      <c r="C187" s="268"/>
      <c r="D187" s="263" t="s">
        <v>146</v>
      </c>
      <c r="E187" s="269" t="s">
        <v>3</v>
      </c>
      <c r="F187" s="270" t="s">
        <v>267</v>
      </c>
      <c r="G187" s="268"/>
      <c r="H187" s="271">
        <v>3</v>
      </c>
      <c r="I187" s="154"/>
      <c r="L187" s="152"/>
      <c r="M187" s="155"/>
      <c r="N187" s="156"/>
      <c r="O187" s="156"/>
      <c r="P187" s="156"/>
      <c r="Q187" s="156"/>
      <c r="R187" s="156"/>
      <c r="S187" s="156"/>
      <c r="T187" s="157"/>
      <c r="AT187" s="153" t="s">
        <v>146</v>
      </c>
      <c r="AU187" s="153" t="s">
        <v>79</v>
      </c>
      <c r="AV187" s="12" t="s">
        <v>79</v>
      </c>
      <c r="AW187" s="12" t="s">
        <v>32</v>
      </c>
      <c r="AX187" s="12" t="s">
        <v>69</v>
      </c>
      <c r="AY187" s="153" t="s">
        <v>135</v>
      </c>
    </row>
    <row r="188" spans="2:51" s="13" customFormat="1" ht="12">
      <c r="B188" s="158"/>
      <c r="C188" s="272"/>
      <c r="D188" s="263" t="s">
        <v>146</v>
      </c>
      <c r="E188" s="273" t="s">
        <v>3</v>
      </c>
      <c r="F188" s="274" t="s">
        <v>151</v>
      </c>
      <c r="G188" s="272"/>
      <c r="H188" s="275">
        <v>19.22</v>
      </c>
      <c r="I188" s="160"/>
      <c r="L188" s="158"/>
      <c r="M188" s="161"/>
      <c r="N188" s="162"/>
      <c r="O188" s="162"/>
      <c r="P188" s="162"/>
      <c r="Q188" s="162"/>
      <c r="R188" s="162"/>
      <c r="S188" s="162"/>
      <c r="T188" s="163"/>
      <c r="AT188" s="159" t="s">
        <v>146</v>
      </c>
      <c r="AU188" s="159" t="s">
        <v>79</v>
      </c>
      <c r="AV188" s="13" t="s">
        <v>142</v>
      </c>
      <c r="AW188" s="13" t="s">
        <v>32</v>
      </c>
      <c r="AX188" s="13" t="s">
        <v>77</v>
      </c>
      <c r="AY188" s="159" t="s">
        <v>135</v>
      </c>
    </row>
    <row r="189" spans="2:65" s="1" customFormat="1" ht="16.5" customHeight="1">
      <c r="B189" s="136"/>
      <c r="C189" s="257" t="s">
        <v>268</v>
      </c>
      <c r="D189" s="257" t="s">
        <v>137</v>
      </c>
      <c r="E189" s="258" t="s">
        <v>269</v>
      </c>
      <c r="F189" s="259" t="s">
        <v>270</v>
      </c>
      <c r="G189" s="260" t="s">
        <v>211</v>
      </c>
      <c r="H189" s="261">
        <v>19.22</v>
      </c>
      <c r="I189" s="138"/>
      <c r="J189" s="139">
        <f>ROUND(I189*H189,2)</f>
        <v>0</v>
      </c>
      <c r="K189" s="137" t="s">
        <v>141</v>
      </c>
      <c r="L189" s="30"/>
      <c r="M189" s="140" t="s">
        <v>3</v>
      </c>
      <c r="N189" s="141" t="s">
        <v>41</v>
      </c>
      <c r="O189" s="49"/>
      <c r="P189" s="142">
        <f>O189*H189</f>
        <v>0</v>
      </c>
      <c r="Q189" s="142">
        <v>0.251188</v>
      </c>
      <c r="R189" s="142">
        <f>Q189*H189</f>
        <v>4.8278333600000005</v>
      </c>
      <c r="S189" s="142">
        <v>0</v>
      </c>
      <c r="T189" s="143">
        <f>S189*H189</f>
        <v>0</v>
      </c>
      <c r="AR189" s="16" t="s">
        <v>142</v>
      </c>
      <c r="AT189" s="16" t="s">
        <v>137</v>
      </c>
      <c r="AU189" s="16" t="s">
        <v>79</v>
      </c>
      <c r="AY189" s="16" t="s">
        <v>135</v>
      </c>
      <c r="BE189" s="144">
        <f>IF(N189="základní",J189,0)</f>
        <v>0</v>
      </c>
      <c r="BF189" s="144">
        <f>IF(N189="snížená",J189,0)</f>
        <v>0</v>
      </c>
      <c r="BG189" s="144">
        <f>IF(N189="zákl. přenesená",J189,0)</f>
        <v>0</v>
      </c>
      <c r="BH189" s="144">
        <f>IF(N189="sníž. přenesená",J189,0)</f>
        <v>0</v>
      </c>
      <c r="BI189" s="144">
        <f>IF(N189="nulová",J189,0)</f>
        <v>0</v>
      </c>
      <c r="BJ189" s="16" t="s">
        <v>77</v>
      </c>
      <c r="BK189" s="144">
        <f>ROUND(I189*H189,2)</f>
        <v>0</v>
      </c>
      <c r="BL189" s="16" t="s">
        <v>142</v>
      </c>
      <c r="BM189" s="16" t="s">
        <v>271</v>
      </c>
    </row>
    <row r="190" spans="2:47" s="1" customFormat="1" ht="19.5">
      <c r="B190" s="30"/>
      <c r="C190" s="262"/>
      <c r="D190" s="263" t="s">
        <v>144</v>
      </c>
      <c r="E190" s="262"/>
      <c r="F190" s="264" t="s">
        <v>272</v>
      </c>
      <c r="G190" s="262"/>
      <c r="H190" s="262"/>
      <c r="I190" s="84"/>
      <c r="L190" s="30"/>
      <c r="M190" s="145"/>
      <c r="N190" s="49"/>
      <c r="O190" s="49"/>
      <c r="P190" s="49"/>
      <c r="Q190" s="49"/>
      <c r="R190" s="49"/>
      <c r="S190" s="49"/>
      <c r="T190" s="50"/>
      <c r="AT190" s="16" t="s">
        <v>144</v>
      </c>
      <c r="AU190" s="16" t="s">
        <v>79</v>
      </c>
    </row>
    <row r="191" spans="2:65" s="1" customFormat="1" ht="16.5" customHeight="1">
      <c r="B191" s="136"/>
      <c r="C191" s="257" t="s">
        <v>8</v>
      </c>
      <c r="D191" s="257" t="s">
        <v>137</v>
      </c>
      <c r="E191" s="258" t="s">
        <v>273</v>
      </c>
      <c r="F191" s="259" t="s">
        <v>274</v>
      </c>
      <c r="G191" s="260" t="s">
        <v>275</v>
      </c>
      <c r="H191" s="261">
        <v>22.22</v>
      </c>
      <c r="I191" s="138"/>
      <c r="J191" s="139">
        <f>ROUND(I191*H191,2)</f>
        <v>0</v>
      </c>
      <c r="K191" s="137" t="s">
        <v>141</v>
      </c>
      <c r="L191" s="30"/>
      <c r="M191" s="140" t="s">
        <v>3</v>
      </c>
      <c r="N191" s="141" t="s">
        <v>41</v>
      </c>
      <c r="O191" s="49"/>
      <c r="P191" s="142">
        <f>O191*H191</f>
        <v>0</v>
      </c>
      <c r="Q191" s="142">
        <v>0.036404</v>
      </c>
      <c r="R191" s="142">
        <f>Q191*H191</f>
        <v>0.8088968799999999</v>
      </c>
      <c r="S191" s="142">
        <v>0</v>
      </c>
      <c r="T191" s="143">
        <f>S191*H191</f>
        <v>0</v>
      </c>
      <c r="AR191" s="16" t="s">
        <v>142</v>
      </c>
      <c r="AT191" s="16" t="s">
        <v>137</v>
      </c>
      <c r="AU191" s="16" t="s">
        <v>79</v>
      </c>
      <c r="AY191" s="16" t="s">
        <v>135</v>
      </c>
      <c r="BE191" s="144">
        <f>IF(N191="základní",J191,0)</f>
        <v>0</v>
      </c>
      <c r="BF191" s="144">
        <f>IF(N191="snížená",J191,0)</f>
        <v>0</v>
      </c>
      <c r="BG191" s="144">
        <f>IF(N191="zákl. přenesená",J191,0)</f>
        <v>0</v>
      </c>
      <c r="BH191" s="144">
        <f>IF(N191="sníž. přenesená",J191,0)</f>
        <v>0</v>
      </c>
      <c r="BI191" s="144">
        <f>IF(N191="nulová",J191,0)</f>
        <v>0</v>
      </c>
      <c r="BJ191" s="16" t="s">
        <v>77</v>
      </c>
      <c r="BK191" s="144">
        <f>ROUND(I191*H191,2)</f>
        <v>0</v>
      </c>
      <c r="BL191" s="16" t="s">
        <v>142</v>
      </c>
      <c r="BM191" s="16" t="s">
        <v>276</v>
      </c>
    </row>
    <row r="192" spans="2:47" s="1" customFormat="1" ht="19.5">
      <c r="B192" s="30"/>
      <c r="C192" s="262"/>
      <c r="D192" s="263" t="s">
        <v>144</v>
      </c>
      <c r="E192" s="262"/>
      <c r="F192" s="264" t="s">
        <v>277</v>
      </c>
      <c r="G192" s="262"/>
      <c r="H192" s="262"/>
      <c r="I192" s="84"/>
      <c r="L192" s="30"/>
      <c r="M192" s="145"/>
      <c r="N192" s="49"/>
      <c r="O192" s="49"/>
      <c r="P192" s="49"/>
      <c r="Q192" s="49"/>
      <c r="R192" s="49"/>
      <c r="S192" s="49"/>
      <c r="T192" s="50"/>
      <c r="AT192" s="16" t="s">
        <v>144</v>
      </c>
      <c r="AU192" s="16" t="s">
        <v>79</v>
      </c>
    </row>
    <row r="193" spans="2:51" s="12" customFormat="1" ht="12">
      <c r="B193" s="152"/>
      <c r="C193" s="268"/>
      <c r="D193" s="263" t="s">
        <v>146</v>
      </c>
      <c r="E193" s="269" t="s">
        <v>3</v>
      </c>
      <c r="F193" s="270" t="s">
        <v>278</v>
      </c>
      <c r="G193" s="268"/>
      <c r="H193" s="271">
        <v>22.22</v>
      </c>
      <c r="I193" s="154"/>
      <c r="L193" s="152"/>
      <c r="M193" s="155"/>
      <c r="N193" s="156"/>
      <c r="O193" s="156"/>
      <c r="P193" s="156"/>
      <c r="Q193" s="156"/>
      <c r="R193" s="156"/>
      <c r="S193" s="156"/>
      <c r="T193" s="157"/>
      <c r="AT193" s="153" t="s">
        <v>146</v>
      </c>
      <c r="AU193" s="153" t="s">
        <v>79</v>
      </c>
      <c r="AV193" s="12" t="s">
        <v>79</v>
      </c>
      <c r="AW193" s="12" t="s">
        <v>32</v>
      </c>
      <c r="AX193" s="12" t="s">
        <v>69</v>
      </c>
      <c r="AY193" s="153" t="s">
        <v>135</v>
      </c>
    </row>
    <row r="194" spans="2:51" s="13" customFormat="1" ht="12">
      <c r="B194" s="158"/>
      <c r="C194" s="272"/>
      <c r="D194" s="263" t="s">
        <v>146</v>
      </c>
      <c r="E194" s="273" t="s">
        <v>3</v>
      </c>
      <c r="F194" s="274" t="s">
        <v>151</v>
      </c>
      <c r="G194" s="272"/>
      <c r="H194" s="275">
        <v>22.22</v>
      </c>
      <c r="I194" s="160"/>
      <c r="L194" s="158"/>
      <c r="M194" s="161"/>
      <c r="N194" s="162"/>
      <c r="O194" s="162"/>
      <c r="P194" s="162"/>
      <c r="Q194" s="162"/>
      <c r="R194" s="162"/>
      <c r="S194" s="162"/>
      <c r="T194" s="163"/>
      <c r="AT194" s="159" t="s">
        <v>146</v>
      </c>
      <c r="AU194" s="159" t="s">
        <v>79</v>
      </c>
      <c r="AV194" s="13" t="s">
        <v>142</v>
      </c>
      <c r="AW194" s="13" t="s">
        <v>32</v>
      </c>
      <c r="AX194" s="13" t="s">
        <v>77</v>
      </c>
      <c r="AY194" s="159" t="s">
        <v>135</v>
      </c>
    </row>
    <row r="195" spans="2:65" s="1" customFormat="1" ht="16.5" customHeight="1">
      <c r="B195" s="136"/>
      <c r="C195" s="257" t="s">
        <v>279</v>
      </c>
      <c r="D195" s="257" t="s">
        <v>137</v>
      </c>
      <c r="E195" s="258" t="s">
        <v>280</v>
      </c>
      <c r="F195" s="259" t="s">
        <v>281</v>
      </c>
      <c r="G195" s="260" t="s">
        <v>175</v>
      </c>
      <c r="H195" s="261">
        <v>0.2</v>
      </c>
      <c r="I195" s="138"/>
      <c r="J195" s="139">
        <f>ROUND(I195*H195,2)</f>
        <v>0</v>
      </c>
      <c r="K195" s="137" t="s">
        <v>141</v>
      </c>
      <c r="L195" s="30"/>
      <c r="M195" s="140" t="s">
        <v>3</v>
      </c>
      <c r="N195" s="141" t="s">
        <v>41</v>
      </c>
      <c r="O195" s="49"/>
      <c r="P195" s="142">
        <f>O195*H195</f>
        <v>0</v>
      </c>
      <c r="Q195" s="142">
        <v>1.0502403</v>
      </c>
      <c r="R195" s="142">
        <f>Q195*H195</f>
        <v>0.21004806</v>
      </c>
      <c r="S195" s="142">
        <v>0</v>
      </c>
      <c r="T195" s="143">
        <f>S195*H195</f>
        <v>0</v>
      </c>
      <c r="AR195" s="16" t="s">
        <v>142</v>
      </c>
      <c r="AT195" s="16" t="s">
        <v>137</v>
      </c>
      <c r="AU195" s="16" t="s">
        <v>79</v>
      </c>
      <c r="AY195" s="16" t="s">
        <v>135</v>
      </c>
      <c r="BE195" s="144">
        <f>IF(N195="základní",J195,0)</f>
        <v>0</v>
      </c>
      <c r="BF195" s="144">
        <f>IF(N195="snížená",J195,0)</f>
        <v>0</v>
      </c>
      <c r="BG195" s="144">
        <f>IF(N195="zákl. přenesená",J195,0)</f>
        <v>0</v>
      </c>
      <c r="BH195" s="144">
        <f>IF(N195="sníž. přenesená",J195,0)</f>
        <v>0</v>
      </c>
      <c r="BI195" s="144">
        <f>IF(N195="nulová",J195,0)</f>
        <v>0</v>
      </c>
      <c r="BJ195" s="16" t="s">
        <v>77</v>
      </c>
      <c r="BK195" s="144">
        <f>ROUND(I195*H195,2)</f>
        <v>0</v>
      </c>
      <c r="BL195" s="16" t="s">
        <v>142</v>
      </c>
      <c r="BM195" s="16" t="s">
        <v>282</v>
      </c>
    </row>
    <row r="196" spans="2:47" s="1" customFormat="1" ht="12">
      <c r="B196" s="30"/>
      <c r="C196" s="262"/>
      <c r="D196" s="263" t="s">
        <v>144</v>
      </c>
      <c r="E196" s="262"/>
      <c r="F196" s="264" t="s">
        <v>283</v>
      </c>
      <c r="G196" s="262"/>
      <c r="H196" s="262"/>
      <c r="I196" s="84"/>
      <c r="L196" s="30"/>
      <c r="M196" s="145"/>
      <c r="N196" s="49"/>
      <c r="O196" s="49"/>
      <c r="P196" s="49"/>
      <c r="Q196" s="49"/>
      <c r="R196" s="49"/>
      <c r="S196" s="49"/>
      <c r="T196" s="50"/>
      <c r="AT196" s="16" t="s">
        <v>144</v>
      </c>
      <c r="AU196" s="16" t="s">
        <v>79</v>
      </c>
    </row>
    <row r="197" spans="2:63" s="10" customFormat="1" ht="22.9" customHeight="1">
      <c r="B197" s="125"/>
      <c r="C197" s="253"/>
      <c r="D197" s="254" t="s">
        <v>68</v>
      </c>
      <c r="E197" s="256" t="s">
        <v>142</v>
      </c>
      <c r="F197" s="256" t="s">
        <v>284</v>
      </c>
      <c r="G197" s="253"/>
      <c r="H197" s="253"/>
      <c r="I197" s="127"/>
      <c r="J197" s="135">
        <f>BK197</f>
        <v>0</v>
      </c>
      <c r="L197" s="125"/>
      <c r="M197" s="129"/>
      <c r="N197" s="130"/>
      <c r="O197" s="130"/>
      <c r="P197" s="131">
        <f>SUM(P198:P213)</f>
        <v>0</v>
      </c>
      <c r="Q197" s="130"/>
      <c r="R197" s="131">
        <f>SUM(R198:R213)</f>
        <v>11.277509064376</v>
      </c>
      <c r="S197" s="130"/>
      <c r="T197" s="132">
        <f>SUM(T198:T213)</f>
        <v>0</v>
      </c>
      <c r="AR197" s="126" t="s">
        <v>77</v>
      </c>
      <c r="AT197" s="133" t="s">
        <v>68</v>
      </c>
      <c r="AU197" s="133" t="s">
        <v>77</v>
      </c>
      <c r="AY197" s="126" t="s">
        <v>135</v>
      </c>
      <c r="BK197" s="134">
        <f>SUM(BK198:BK213)</f>
        <v>0</v>
      </c>
    </row>
    <row r="198" spans="2:65" s="1" customFormat="1" ht="16.5" customHeight="1">
      <c r="B198" s="136"/>
      <c r="C198" s="257" t="s">
        <v>285</v>
      </c>
      <c r="D198" s="257" t="s">
        <v>137</v>
      </c>
      <c r="E198" s="258" t="s">
        <v>286</v>
      </c>
      <c r="F198" s="259" t="s">
        <v>287</v>
      </c>
      <c r="G198" s="260" t="s">
        <v>140</v>
      </c>
      <c r="H198" s="261">
        <v>4.5</v>
      </c>
      <c r="I198" s="138"/>
      <c r="J198" s="139">
        <f>ROUND(I198*H198,2)</f>
        <v>0</v>
      </c>
      <c r="K198" s="137" t="s">
        <v>141</v>
      </c>
      <c r="L198" s="30"/>
      <c r="M198" s="140" t="s">
        <v>3</v>
      </c>
      <c r="N198" s="141" t="s">
        <v>41</v>
      </c>
      <c r="O198" s="49"/>
      <c r="P198" s="142">
        <f>O198*H198</f>
        <v>0</v>
      </c>
      <c r="Q198" s="142">
        <v>2.25641574</v>
      </c>
      <c r="R198" s="142">
        <f>Q198*H198</f>
        <v>10.15387083</v>
      </c>
      <c r="S198" s="142">
        <v>0</v>
      </c>
      <c r="T198" s="143">
        <f>S198*H198</f>
        <v>0</v>
      </c>
      <c r="AR198" s="16" t="s">
        <v>142</v>
      </c>
      <c r="AT198" s="16" t="s">
        <v>137</v>
      </c>
      <c r="AU198" s="16" t="s">
        <v>79</v>
      </c>
      <c r="AY198" s="16" t="s">
        <v>135</v>
      </c>
      <c r="BE198" s="144">
        <f>IF(N198="základní",J198,0)</f>
        <v>0</v>
      </c>
      <c r="BF198" s="144">
        <f>IF(N198="snížená",J198,0)</f>
        <v>0</v>
      </c>
      <c r="BG198" s="144">
        <f>IF(N198="zákl. přenesená",J198,0)</f>
        <v>0</v>
      </c>
      <c r="BH198" s="144">
        <f>IF(N198="sníž. přenesená",J198,0)</f>
        <v>0</v>
      </c>
      <c r="BI198" s="144">
        <f>IF(N198="nulová",J198,0)</f>
        <v>0</v>
      </c>
      <c r="BJ198" s="16" t="s">
        <v>77</v>
      </c>
      <c r="BK198" s="144">
        <f>ROUND(I198*H198,2)</f>
        <v>0</v>
      </c>
      <c r="BL198" s="16" t="s">
        <v>142</v>
      </c>
      <c r="BM198" s="16" t="s">
        <v>288</v>
      </c>
    </row>
    <row r="199" spans="2:47" s="1" customFormat="1" ht="12">
      <c r="B199" s="30"/>
      <c r="C199" s="262"/>
      <c r="D199" s="263" t="s">
        <v>144</v>
      </c>
      <c r="E199" s="262"/>
      <c r="F199" s="264" t="s">
        <v>289</v>
      </c>
      <c r="G199" s="262"/>
      <c r="H199" s="262"/>
      <c r="I199" s="84"/>
      <c r="L199" s="30"/>
      <c r="M199" s="145"/>
      <c r="N199" s="49"/>
      <c r="O199" s="49"/>
      <c r="P199" s="49"/>
      <c r="Q199" s="49"/>
      <c r="R199" s="49"/>
      <c r="S199" s="49"/>
      <c r="T199" s="50"/>
      <c r="AT199" s="16" t="s">
        <v>144</v>
      </c>
      <c r="AU199" s="16" t="s">
        <v>79</v>
      </c>
    </row>
    <row r="200" spans="2:51" s="12" customFormat="1" ht="12">
      <c r="B200" s="152"/>
      <c r="C200" s="268"/>
      <c r="D200" s="263" t="s">
        <v>146</v>
      </c>
      <c r="E200" s="269" t="s">
        <v>3</v>
      </c>
      <c r="F200" s="270" t="s">
        <v>290</v>
      </c>
      <c r="G200" s="268"/>
      <c r="H200" s="271">
        <v>4.5</v>
      </c>
      <c r="I200" s="154"/>
      <c r="L200" s="152"/>
      <c r="M200" s="155"/>
      <c r="N200" s="156"/>
      <c r="O200" s="156"/>
      <c r="P200" s="156"/>
      <c r="Q200" s="156"/>
      <c r="R200" s="156"/>
      <c r="S200" s="156"/>
      <c r="T200" s="157"/>
      <c r="AT200" s="153" t="s">
        <v>146</v>
      </c>
      <c r="AU200" s="153" t="s">
        <v>79</v>
      </c>
      <c r="AV200" s="12" t="s">
        <v>79</v>
      </c>
      <c r="AW200" s="12" t="s">
        <v>32</v>
      </c>
      <c r="AX200" s="12" t="s">
        <v>69</v>
      </c>
      <c r="AY200" s="153" t="s">
        <v>135</v>
      </c>
    </row>
    <row r="201" spans="2:51" s="13" customFormat="1" ht="12">
      <c r="B201" s="158"/>
      <c r="C201" s="272"/>
      <c r="D201" s="263" t="s">
        <v>146</v>
      </c>
      <c r="E201" s="273" t="s">
        <v>3</v>
      </c>
      <c r="F201" s="274" t="s">
        <v>151</v>
      </c>
      <c r="G201" s="272"/>
      <c r="H201" s="275">
        <v>4.5</v>
      </c>
      <c r="I201" s="160"/>
      <c r="L201" s="158"/>
      <c r="M201" s="161"/>
      <c r="N201" s="162"/>
      <c r="O201" s="162"/>
      <c r="P201" s="162"/>
      <c r="Q201" s="162"/>
      <c r="R201" s="162"/>
      <c r="S201" s="162"/>
      <c r="T201" s="163"/>
      <c r="AT201" s="159" t="s">
        <v>146</v>
      </c>
      <c r="AU201" s="159" t="s">
        <v>79</v>
      </c>
      <c r="AV201" s="13" t="s">
        <v>142</v>
      </c>
      <c r="AW201" s="13" t="s">
        <v>32</v>
      </c>
      <c r="AX201" s="13" t="s">
        <v>77</v>
      </c>
      <c r="AY201" s="159" t="s">
        <v>135</v>
      </c>
    </row>
    <row r="202" spans="2:65" s="1" customFormat="1" ht="16.5" customHeight="1">
      <c r="B202" s="136"/>
      <c r="C202" s="257" t="s">
        <v>291</v>
      </c>
      <c r="D202" s="257" t="s">
        <v>137</v>
      </c>
      <c r="E202" s="258" t="s">
        <v>292</v>
      </c>
      <c r="F202" s="259" t="s">
        <v>293</v>
      </c>
      <c r="G202" s="260" t="s">
        <v>175</v>
      </c>
      <c r="H202" s="261">
        <v>0.1</v>
      </c>
      <c r="I202" s="138"/>
      <c r="J202" s="139">
        <f>ROUND(I202*H202,2)</f>
        <v>0</v>
      </c>
      <c r="K202" s="137" t="s">
        <v>141</v>
      </c>
      <c r="L202" s="30"/>
      <c r="M202" s="140" t="s">
        <v>3</v>
      </c>
      <c r="N202" s="141" t="s">
        <v>41</v>
      </c>
      <c r="O202" s="49"/>
      <c r="P202" s="142">
        <f>O202*H202</f>
        <v>0</v>
      </c>
      <c r="Q202" s="142">
        <v>1.048867</v>
      </c>
      <c r="R202" s="142">
        <f>Q202*H202</f>
        <v>0.1048867</v>
      </c>
      <c r="S202" s="142">
        <v>0</v>
      </c>
      <c r="T202" s="143">
        <f>S202*H202</f>
        <v>0</v>
      </c>
      <c r="AR202" s="16" t="s">
        <v>142</v>
      </c>
      <c r="AT202" s="16" t="s">
        <v>137</v>
      </c>
      <c r="AU202" s="16" t="s">
        <v>79</v>
      </c>
      <c r="AY202" s="16" t="s">
        <v>135</v>
      </c>
      <c r="BE202" s="144">
        <f>IF(N202="základní",J202,0)</f>
        <v>0</v>
      </c>
      <c r="BF202" s="144">
        <f>IF(N202="snížená",J202,0)</f>
        <v>0</v>
      </c>
      <c r="BG202" s="144">
        <f>IF(N202="zákl. přenesená",J202,0)</f>
        <v>0</v>
      </c>
      <c r="BH202" s="144">
        <f>IF(N202="sníž. přenesená",J202,0)</f>
        <v>0</v>
      </c>
      <c r="BI202" s="144">
        <f>IF(N202="nulová",J202,0)</f>
        <v>0</v>
      </c>
      <c r="BJ202" s="16" t="s">
        <v>77</v>
      </c>
      <c r="BK202" s="144">
        <f>ROUND(I202*H202,2)</f>
        <v>0</v>
      </c>
      <c r="BL202" s="16" t="s">
        <v>142</v>
      </c>
      <c r="BM202" s="16" t="s">
        <v>294</v>
      </c>
    </row>
    <row r="203" spans="2:47" s="1" customFormat="1" ht="12">
      <c r="B203" s="30"/>
      <c r="C203" s="262"/>
      <c r="D203" s="263" t="s">
        <v>144</v>
      </c>
      <c r="E203" s="262"/>
      <c r="F203" s="264" t="s">
        <v>295</v>
      </c>
      <c r="G203" s="262"/>
      <c r="H203" s="262"/>
      <c r="I203" s="84"/>
      <c r="L203" s="30"/>
      <c r="M203" s="145"/>
      <c r="N203" s="49"/>
      <c r="O203" s="49"/>
      <c r="P203" s="49"/>
      <c r="Q203" s="49"/>
      <c r="R203" s="49"/>
      <c r="S203" s="49"/>
      <c r="T203" s="50"/>
      <c r="AT203" s="16" t="s">
        <v>144</v>
      </c>
      <c r="AU203" s="16" t="s">
        <v>79</v>
      </c>
    </row>
    <row r="204" spans="2:65" s="1" customFormat="1" ht="16.5" customHeight="1">
      <c r="B204" s="136"/>
      <c r="C204" s="257" t="s">
        <v>296</v>
      </c>
      <c r="D204" s="257" t="s">
        <v>137</v>
      </c>
      <c r="E204" s="258" t="s">
        <v>297</v>
      </c>
      <c r="F204" s="259" t="s">
        <v>298</v>
      </c>
      <c r="G204" s="260" t="s">
        <v>175</v>
      </c>
      <c r="H204" s="261">
        <v>0.08</v>
      </c>
      <c r="I204" s="138"/>
      <c r="J204" s="139">
        <f>ROUND(I204*H204,2)</f>
        <v>0</v>
      </c>
      <c r="K204" s="137" t="s">
        <v>141</v>
      </c>
      <c r="L204" s="30"/>
      <c r="M204" s="140" t="s">
        <v>3</v>
      </c>
      <c r="N204" s="141" t="s">
        <v>41</v>
      </c>
      <c r="O204" s="49"/>
      <c r="P204" s="142">
        <f>O204*H204</f>
        <v>0</v>
      </c>
      <c r="Q204" s="142">
        <v>1.0627727797</v>
      </c>
      <c r="R204" s="142">
        <f>Q204*H204</f>
        <v>0.08502182237599999</v>
      </c>
      <c r="S204" s="142">
        <v>0</v>
      </c>
      <c r="T204" s="143">
        <f>S204*H204</f>
        <v>0</v>
      </c>
      <c r="AR204" s="16" t="s">
        <v>142</v>
      </c>
      <c r="AT204" s="16" t="s">
        <v>137</v>
      </c>
      <c r="AU204" s="16" t="s">
        <v>79</v>
      </c>
      <c r="AY204" s="16" t="s">
        <v>135</v>
      </c>
      <c r="BE204" s="144">
        <f>IF(N204="základní",J204,0)</f>
        <v>0</v>
      </c>
      <c r="BF204" s="144">
        <f>IF(N204="snížená",J204,0)</f>
        <v>0</v>
      </c>
      <c r="BG204" s="144">
        <f>IF(N204="zákl. přenesená",J204,0)</f>
        <v>0</v>
      </c>
      <c r="BH204" s="144">
        <f>IF(N204="sníž. přenesená",J204,0)</f>
        <v>0</v>
      </c>
      <c r="BI204" s="144">
        <f>IF(N204="nulová",J204,0)</f>
        <v>0</v>
      </c>
      <c r="BJ204" s="16" t="s">
        <v>77</v>
      </c>
      <c r="BK204" s="144">
        <f>ROUND(I204*H204,2)</f>
        <v>0</v>
      </c>
      <c r="BL204" s="16" t="s">
        <v>142</v>
      </c>
      <c r="BM204" s="16" t="s">
        <v>299</v>
      </c>
    </row>
    <row r="205" spans="2:47" s="1" customFormat="1" ht="12">
      <c r="B205" s="30"/>
      <c r="C205" s="262"/>
      <c r="D205" s="263" t="s">
        <v>144</v>
      </c>
      <c r="E205" s="262"/>
      <c r="F205" s="264" t="s">
        <v>300</v>
      </c>
      <c r="G205" s="262"/>
      <c r="H205" s="262"/>
      <c r="I205" s="84"/>
      <c r="L205" s="30"/>
      <c r="M205" s="145"/>
      <c r="N205" s="49"/>
      <c r="O205" s="49"/>
      <c r="P205" s="49"/>
      <c r="Q205" s="49"/>
      <c r="R205" s="49"/>
      <c r="S205" s="49"/>
      <c r="T205" s="50"/>
      <c r="AT205" s="16" t="s">
        <v>144</v>
      </c>
      <c r="AU205" s="16" t="s">
        <v>79</v>
      </c>
    </row>
    <row r="206" spans="2:65" s="1" customFormat="1" ht="16.5" customHeight="1">
      <c r="B206" s="136"/>
      <c r="C206" s="257" t="s">
        <v>301</v>
      </c>
      <c r="D206" s="257" t="s">
        <v>137</v>
      </c>
      <c r="E206" s="258" t="s">
        <v>302</v>
      </c>
      <c r="F206" s="259" t="s">
        <v>303</v>
      </c>
      <c r="G206" s="260" t="s">
        <v>211</v>
      </c>
      <c r="H206" s="261">
        <v>2</v>
      </c>
      <c r="I206" s="138"/>
      <c r="J206" s="139">
        <f>ROUND(I206*H206,2)</f>
        <v>0</v>
      </c>
      <c r="K206" s="137" t="s">
        <v>141</v>
      </c>
      <c r="L206" s="30"/>
      <c r="M206" s="140" t="s">
        <v>3</v>
      </c>
      <c r="N206" s="141" t="s">
        <v>41</v>
      </c>
      <c r="O206" s="49"/>
      <c r="P206" s="142">
        <f>O206*H206</f>
        <v>0</v>
      </c>
      <c r="Q206" s="142">
        <v>0.012824856</v>
      </c>
      <c r="R206" s="142">
        <f>Q206*H206</f>
        <v>0.025649712</v>
      </c>
      <c r="S206" s="142">
        <v>0</v>
      </c>
      <c r="T206" s="143">
        <f>S206*H206</f>
        <v>0</v>
      </c>
      <c r="AR206" s="16" t="s">
        <v>142</v>
      </c>
      <c r="AT206" s="16" t="s">
        <v>137</v>
      </c>
      <c r="AU206" s="16" t="s">
        <v>79</v>
      </c>
      <c r="AY206" s="16" t="s">
        <v>135</v>
      </c>
      <c r="BE206" s="144">
        <f>IF(N206="základní",J206,0)</f>
        <v>0</v>
      </c>
      <c r="BF206" s="144">
        <f>IF(N206="snížená",J206,0)</f>
        <v>0</v>
      </c>
      <c r="BG206" s="144">
        <f>IF(N206="zákl. přenesená",J206,0)</f>
        <v>0</v>
      </c>
      <c r="BH206" s="144">
        <f>IF(N206="sníž. přenesená",J206,0)</f>
        <v>0</v>
      </c>
      <c r="BI206" s="144">
        <f>IF(N206="nulová",J206,0)</f>
        <v>0</v>
      </c>
      <c r="BJ206" s="16" t="s">
        <v>77</v>
      </c>
      <c r="BK206" s="144">
        <f>ROUND(I206*H206,2)</f>
        <v>0</v>
      </c>
      <c r="BL206" s="16" t="s">
        <v>142</v>
      </c>
      <c r="BM206" s="16" t="s">
        <v>304</v>
      </c>
    </row>
    <row r="207" spans="2:47" s="1" customFormat="1" ht="12">
      <c r="B207" s="30"/>
      <c r="C207" s="262"/>
      <c r="D207" s="263" t="s">
        <v>144</v>
      </c>
      <c r="E207" s="262"/>
      <c r="F207" s="264" t="s">
        <v>305</v>
      </c>
      <c r="G207" s="262"/>
      <c r="H207" s="262"/>
      <c r="I207" s="84"/>
      <c r="L207" s="30"/>
      <c r="M207" s="145"/>
      <c r="N207" s="49"/>
      <c r="O207" s="49"/>
      <c r="P207" s="49"/>
      <c r="Q207" s="49"/>
      <c r="R207" s="49"/>
      <c r="S207" s="49"/>
      <c r="T207" s="50"/>
      <c r="AT207" s="16" t="s">
        <v>144</v>
      </c>
      <c r="AU207" s="16" t="s">
        <v>79</v>
      </c>
    </row>
    <row r="208" spans="2:65" s="1" customFormat="1" ht="16.5" customHeight="1">
      <c r="B208" s="136"/>
      <c r="C208" s="257" t="s">
        <v>306</v>
      </c>
      <c r="D208" s="257" t="s">
        <v>137</v>
      </c>
      <c r="E208" s="258" t="s">
        <v>307</v>
      </c>
      <c r="F208" s="259" t="s">
        <v>308</v>
      </c>
      <c r="G208" s="260" t="s">
        <v>211</v>
      </c>
      <c r="H208" s="261">
        <v>2</v>
      </c>
      <c r="I208" s="138"/>
      <c r="J208" s="139">
        <f>ROUND(I208*H208,2)</f>
        <v>0</v>
      </c>
      <c r="K208" s="137" t="s">
        <v>141</v>
      </c>
      <c r="L208" s="30"/>
      <c r="M208" s="140" t="s">
        <v>3</v>
      </c>
      <c r="N208" s="141" t="s">
        <v>41</v>
      </c>
      <c r="O208" s="49"/>
      <c r="P208" s="142">
        <f>O208*H208</f>
        <v>0</v>
      </c>
      <c r="Q208" s="142">
        <v>0</v>
      </c>
      <c r="R208" s="142">
        <f>Q208*H208</f>
        <v>0</v>
      </c>
      <c r="S208" s="142">
        <v>0</v>
      </c>
      <c r="T208" s="143">
        <f>S208*H208</f>
        <v>0</v>
      </c>
      <c r="AR208" s="16" t="s">
        <v>142</v>
      </c>
      <c r="AT208" s="16" t="s">
        <v>137</v>
      </c>
      <c r="AU208" s="16" t="s">
        <v>79</v>
      </c>
      <c r="AY208" s="16" t="s">
        <v>135</v>
      </c>
      <c r="BE208" s="144">
        <f>IF(N208="základní",J208,0)</f>
        <v>0</v>
      </c>
      <c r="BF208" s="144">
        <f>IF(N208="snížená",J208,0)</f>
        <v>0</v>
      </c>
      <c r="BG208" s="144">
        <f>IF(N208="zákl. přenesená",J208,0)</f>
        <v>0</v>
      </c>
      <c r="BH208" s="144">
        <f>IF(N208="sníž. přenesená",J208,0)</f>
        <v>0</v>
      </c>
      <c r="BI208" s="144">
        <f>IF(N208="nulová",J208,0)</f>
        <v>0</v>
      </c>
      <c r="BJ208" s="16" t="s">
        <v>77</v>
      </c>
      <c r="BK208" s="144">
        <f>ROUND(I208*H208,2)</f>
        <v>0</v>
      </c>
      <c r="BL208" s="16" t="s">
        <v>142</v>
      </c>
      <c r="BM208" s="16" t="s">
        <v>309</v>
      </c>
    </row>
    <row r="209" spans="2:47" s="1" customFormat="1" ht="12">
      <c r="B209" s="30"/>
      <c r="C209" s="262"/>
      <c r="D209" s="263" t="s">
        <v>144</v>
      </c>
      <c r="E209" s="262"/>
      <c r="F209" s="264" t="s">
        <v>310</v>
      </c>
      <c r="G209" s="262"/>
      <c r="H209" s="262"/>
      <c r="I209" s="84"/>
      <c r="L209" s="30"/>
      <c r="M209" s="145"/>
      <c r="N209" s="49"/>
      <c r="O209" s="49"/>
      <c r="P209" s="49"/>
      <c r="Q209" s="49"/>
      <c r="R209" s="49"/>
      <c r="S209" s="49"/>
      <c r="T209" s="50"/>
      <c r="AT209" s="16" t="s">
        <v>144</v>
      </c>
      <c r="AU209" s="16" t="s">
        <v>79</v>
      </c>
    </row>
    <row r="210" spans="2:65" s="1" customFormat="1" ht="16.5" customHeight="1">
      <c r="B210" s="136"/>
      <c r="C210" s="257" t="s">
        <v>311</v>
      </c>
      <c r="D210" s="257" t="s">
        <v>137</v>
      </c>
      <c r="E210" s="258" t="s">
        <v>312</v>
      </c>
      <c r="F210" s="259" t="s">
        <v>313</v>
      </c>
      <c r="G210" s="260" t="s">
        <v>223</v>
      </c>
      <c r="H210" s="261">
        <v>4</v>
      </c>
      <c r="I210" s="138"/>
      <c r="J210" s="139">
        <f>ROUND(I210*H210,2)</f>
        <v>0</v>
      </c>
      <c r="K210" s="137" t="s">
        <v>141</v>
      </c>
      <c r="L210" s="30"/>
      <c r="M210" s="140" t="s">
        <v>3</v>
      </c>
      <c r="N210" s="141" t="s">
        <v>41</v>
      </c>
      <c r="O210" s="49"/>
      <c r="P210" s="142">
        <f>O210*H210</f>
        <v>0</v>
      </c>
      <c r="Q210" s="142">
        <v>0.00702</v>
      </c>
      <c r="R210" s="142">
        <f>Q210*H210</f>
        <v>0.02808</v>
      </c>
      <c r="S210" s="142">
        <v>0</v>
      </c>
      <c r="T210" s="143">
        <f>S210*H210</f>
        <v>0</v>
      </c>
      <c r="AR210" s="16" t="s">
        <v>142</v>
      </c>
      <c r="AT210" s="16" t="s">
        <v>137</v>
      </c>
      <c r="AU210" s="16" t="s">
        <v>79</v>
      </c>
      <c r="AY210" s="16" t="s">
        <v>135</v>
      </c>
      <c r="BE210" s="144">
        <f>IF(N210="základní",J210,0)</f>
        <v>0</v>
      </c>
      <c r="BF210" s="144">
        <f>IF(N210="snížená",J210,0)</f>
        <v>0</v>
      </c>
      <c r="BG210" s="144">
        <f>IF(N210="zákl. přenesená",J210,0)</f>
        <v>0</v>
      </c>
      <c r="BH210" s="144">
        <f>IF(N210="sníž. přenesená",J210,0)</f>
        <v>0</v>
      </c>
      <c r="BI210" s="144">
        <f>IF(N210="nulová",J210,0)</f>
        <v>0</v>
      </c>
      <c r="BJ210" s="16" t="s">
        <v>77</v>
      </c>
      <c r="BK210" s="144">
        <f>ROUND(I210*H210,2)</f>
        <v>0</v>
      </c>
      <c r="BL210" s="16" t="s">
        <v>142</v>
      </c>
      <c r="BM210" s="16" t="s">
        <v>314</v>
      </c>
    </row>
    <row r="211" spans="2:47" s="1" customFormat="1" ht="12">
      <c r="B211" s="30"/>
      <c r="C211" s="262"/>
      <c r="D211" s="263" t="s">
        <v>144</v>
      </c>
      <c r="E211" s="262"/>
      <c r="F211" s="264" t="s">
        <v>315</v>
      </c>
      <c r="G211" s="262"/>
      <c r="H211" s="262"/>
      <c r="I211" s="84"/>
      <c r="L211" s="30"/>
      <c r="M211" s="145"/>
      <c r="N211" s="49"/>
      <c r="O211" s="49"/>
      <c r="P211" s="49"/>
      <c r="Q211" s="49"/>
      <c r="R211" s="49"/>
      <c r="S211" s="49"/>
      <c r="T211" s="50"/>
      <c r="AT211" s="16" t="s">
        <v>144</v>
      </c>
      <c r="AU211" s="16" t="s">
        <v>79</v>
      </c>
    </row>
    <row r="212" spans="2:65" s="1" customFormat="1" ht="16.5" customHeight="1">
      <c r="B212" s="136"/>
      <c r="C212" s="276" t="s">
        <v>316</v>
      </c>
      <c r="D212" s="276" t="s">
        <v>172</v>
      </c>
      <c r="E212" s="277" t="s">
        <v>317</v>
      </c>
      <c r="F212" s="278" t="s">
        <v>318</v>
      </c>
      <c r="G212" s="279" t="s">
        <v>223</v>
      </c>
      <c r="H212" s="280">
        <v>4</v>
      </c>
      <c r="I212" s="165"/>
      <c r="J212" s="166">
        <f>ROUND(I212*H212,2)</f>
        <v>0</v>
      </c>
      <c r="K212" s="164" t="s">
        <v>141</v>
      </c>
      <c r="L212" s="167"/>
      <c r="M212" s="168" t="s">
        <v>3</v>
      </c>
      <c r="N212" s="169" t="s">
        <v>41</v>
      </c>
      <c r="O212" s="49"/>
      <c r="P212" s="142">
        <f>O212*H212</f>
        <v>0</v>
      </c>
      <c r="Q212" s="142">
        <v>0.22</v>
      </c>
      <c r="R212" s="142">
        <f>Q212*H212</f>
        <v>0.88</v>
      </c>
      <c r="S212" s="142">
        <v>0</v>
      </c>
      <c r="T212" s="143">
        <f>S212*H212</f>
        <v>0</v>
      </c>
      <c r="AR212" s="16" t="s">
        <v>176</v>
      </c>
      <c r="AT212" s="16" t="s">
        <v>172</v>
      </c>
      <c r="AU212" s="16" t="s">
        <v>79</v>
      </c>
      <c r="AY212" s="16" t="s">
        <v>135</v>
      </c>
      <c r="BE212" s="144">
        <f>IF(N212="základní",J212,0)</f>
        <v>0</v>
      </c>
      <c r="BF212" s="144">
        <f>IF(N212="snížená",J212,0)</f>
        <v>0</v>
      </c>
      <c r="BG212" s="144">
        <f>IF(N212="zákl. přenesená",J212,0)</f>
        <v>0</v>
      </c>
      <c r="BH212" s="144">
        <f>IF(N212="sníž. přenesená",J212,0)</f>
        <v>0</v>
      </c>
      <c r="BI212" s="144">
        <f>IF(N212="nulová",J212,0)</f>
        <v>0</v>
      </c>
      <c r="BJ212" s="16" t="s">
        <v>77</v>
      </c>
      <c r="BK212" s="144">
        <f>ROUND(I212*H212,2)</f>
        <v>0</v>
      </c>
      <c r="BL212" s="16" t="s">
        <v>142</v>
      </c>
      <c r="BM212" s="16" t="s">
        <v>319</v>
      </c>
    </row>
    <row r="213" spans="2:47" s="1" customFormat="1" ht="12">
      <c r="B213" s="30"/>
      <c r="C213" s="262"/>
      <c r="D213" s="263" t="s">
        <v>144</v>
      </c>
      <c r="E213" s="262"/>
      <c r="F213" s="264" t="s">
        <v>318</v>
      </c>
      <c r="G213" s="262"/>
      <c r="H213" s="262"/>
      <c r="I213" s="84"/>
      <c r="L213" s="30"/>
      <c r="M213" s="145"/>
      <c r="N213" s="49"/>
      <c r="O213" s="49"/>
      <c r="P213" s="49"/>
      <c r="Q213" s="49"/>
      <c r="R213" s="49"/>
      <c r="S213" s="49"/>
      <c r="T213" s="50"/>
      <c r="AT213" s="16" t="s">
        <v>144</v>
      </c>
      <c r="AU213" s="16" t="s">
        <v>79</v>
      </c>
    </row>
    <row r="214" spans="2:63" s="10" customFormat="1" ht="22.9" customHeight="1">
      <c r="B214" s="125"/>
      <c r="C214" s="253"/>
      <c r="D214" s="254" t="s">
        <v>68</v>
      </c>
      <c r="E214" s="256" t="s">
        <v>166</v>
      </c>
      <c r="F214" s="256" t="s">
        <v>320</v>
      </c>
      <c r="G214" s="253"/>
      <c r="H214" s="253"/>
      <c r="I214" s="127"/>
      <c r="J214" s="135">
        <f>BK214</f>
        <v>0</v>
      </c>
      <c r="L214" s="125"/>
      <c r="M214" s="129"/>
      <c r="N214" s="130"/>
      <c r="O214" s="130"/>
      <c r="P214" s="131">
        <f>SUM(P215:P225)</f>
        <v>0</v>
      </c>
      <c r="Q214" s="130"/>
      <c r="R214" s="131">
        <f>SUM(R215:R225)</f>
        <v>20.771625</v>
      </c>
      <c r="S214" s="130"/>
      <c r="T214" s="132">
        <f>SUM(T215:T225)</f>
        <v>0</v>
      </c>
      <c r="AR214" s="126" t="s">
        <v>77</v>
      </c>
      <c r="AT214" s="133" t="s">
        <v>68</v>
      </c>
      <c r="AU214" s="133" t="s">
        <v>77</v>
      </c>
      <c r="AY214" s="126" t="s">
        <v>135</v>
      </c>
      <c r="BK214" s="134">
        <f>SUM(BK215:BK225)</f>
        <v>0</v>
      </c>
    </row>
    <row r="215" spans="2:65" s="1" customFormat="1" ht="16.5" customHeight="1">
      <c r="B215" s="136"/>
      <c r="C215" s="257" t="s">
        <v>321</v>
      </c>
      <c r="D215" s="257" t="s">
        <v>137</v>
      </c>
      <c r="E215" s="258" t="s">
        <v>322</v>
      </c>
      <c r="F215" s="259" t="s">
        <v>323</v>
      </c>
      <c r="G215" s="260" t="s">
        <v>211</v>
      </c>
      <c r="H215" s="261">
        <v>96.5</v>
      </c>
      <c r="I215" s="138"/>
      <c r="J215" s="139">
        <f>ROUND(I215*H215,2)</f>
        <v>0</v>
      </c>
      <c r="K215" s="137" t="s">
        <v>141</v>
      </c>
      <c r="L215" s="30"/>
      <c r="M215" s="140" t="s">
        <v>3</v>
      </c>
      <c r="N215" s="141" t="s">
        <v>41</v>
      </c>
      <c r="O215" s="49"/>
      <c r="P215" s="142">
        <f>O215*H215</f>
        <v>0</v>
      </c>
      <c r="Q215" s="142">
        <v>0</v>
      </c>
      <c r="R215" s="142">
        <f>Q215*H215</f>
        <v>0</v>
      </c>
      <c r="S215" s="142">
        <v>0</v>
      </c>
      <c r="T215" s="143">
        <f>S215*H215</f>
        <v>0</v>
      </c>
      <c r="AR215" s="16" t="s">
        <v>142</v>
      </c>
      <c r="AT215" s="16" t="s">
        <v>137</v>
      </c>
      <c r="AU215" s="16" t="s">
        <v>79</v>
      </c>
      <c r="AY215" s="16" t="s">
        <v>135</v>
      </c>
      <c r="BE215" s="144">
        <f>IF(N215="základní",J215,0)</f>
        <v>0</v>
      </c>
      <c r="BF215" s="144">
        <f>IF(N215="snížená",J215,0)</f>
        <v>0</v>
      </c>
      <c r="BG215" s="144">
        <f>IF(N215="zákl. přenesená",J215,0)</f>
        <v>0</v>
      </c>
      <c r="BH215" s="144">
        <f>IF(N215="sníž. přenesená",J215,0)</f>
        <v>0</v>
      </c>
      <c r="BI215" s="144">
        <f>IF(N215="nulová",J215,0)</f>
        <v>0</v>
      </c>
      <c r="BJ215" s="16" t="s">
        <v>77</v>
      </c>
      <c r="BK215" s="144">
        <f>ROUND(I215*H215,2)</f>
        <v>0</v>
      </c>
      <c r="BL215" s="16" t="s">
        <v>142</v>
      </c>
      <c r="BM215" s="16" t="s">
        <v>324</v>
      </c>
    </row>
    <row r="216" spans="2:47" s="1" customFormat="1" ht="12">
      <c r="B216" s="30"/>
      <c r="C216" s="262"/>
      <c r="D216" s="263" t="s">
        <v>144</v>
      </c>
      <c r="E216" s="262"/>
      <c r="F216" s="264" t="s">
        <v>325</v>
      </c>
      <c r="G216" s="262"/>
      <c r="H216" s="262"/>
      <c r="I216" s="84"/>
      <c r="L216" s="30"/>
      <c r="M216" s="145"/>
      <c r="N216" s="49"/>
      <c r="O216" s="49"/>
      <c r="P216" s="49"/>
      <c r="Q216" s="49"/>
      <c r="R216" s="49"/>
      <c r="S216" s="49"/>
      <c r="T216" s="50"/>
      <c r="AT216" s="16" t="s">
        <v>144</v>
      </c>
      <c r="AU216" s="16" t="s">
        <v>79</v>
      </c>
    </row>
    <row r="217" spans="2:65" s="1" customFormat="1" ht="16.5" customHeight="1">
      <c r="B217" s="136"/>
      <c r="C217" s="257" t="s">
        <v>326</v>
      </c>
      <c r="D217" s="257" t="s">
        <v>137</v>
      </c>
      <c r="E217" s="258" t="s">
        <v>327</v>
      </c>
      <c r="F217" s="259" t="s">
        <v>328</v>
      </c>
      <c r="G217" s="260" t="s">
        <v>211</v>
      </c>
      <c r="H217" s="261">
        <v>96.5</v>
      </c>
      <c r="I217" s="138"/>
      <c r="J217" s="139">
        <f>ROUND(I217*H217,2)</f>
        <v>0</v>
      </c>
      <c r="K217" s="137" t="s">
        <v>141</v>
      </c>
      <c r="L217" s="30"/>
      <c r="M217" s="140" t="s">
        <v>3</v>
      </c>
      <c r="N217" s="141" t="s">
        <v>41</v>
      </c>
      <c r="O217" s="49"/>
      <c r="P217" s="142">
        <f>O217*H217</f>
        <v>0</v>
      </c>
      <c r="Q217" s="142">
        <v>0.08425</v>
      </c>
      <c r="R217" s="142">
        <f>Q217*H217</f>
        <v>8.130125000000001</v>
      </c>
      <c r="S217" s="142">
        <v>0</v>
      </c>
      <c r="T217" s="143">
        <f>S217*H217</f>
        <v>0</v>
      </c>
      <c r="AR217" s="16" t="s">
        <v>142</v>
      </c>
      <c r="AT217" s="16" t="s">
        <v>137</v>
      </c>
      <c r="AU217" s="16" t="s">
        <v>79</v>
      </c>
      <c r="AY217" s="16" t="s">
        <v>135</v>
      </c>
      <c r="BE217" s="144">
        <f>IF(N217="základní",J217,0)</f>
        <v>0</v>
      </c>
      <c r="BF217" s="144">
        <f>IF(N217="snížená",J217,0)</f>
        <v>0</v>
      </c>
      <c r="BG217" s="144">
        <f>IF(N217="zákl. přenesená",J217,0)</f>
        <v>0</v>
      </c>
      <c r="BH217" s="144">
        <f>IF(N217="sníž. přenesená",J217,0)</f>
        <v>0</v>
      </c>
      <c r="BI217" s="144">
        <f>IF(N217="nulová",J217,0)</f>
        <v>0</v>
      </c>
      <c r="BJ217" s="16" t="s">
        <v>77</v>
      </c>
      <c r="BK217" s="144">
        <f>ROUND(I217*H217,2)</f>
        <v>0</v>
      </c>
      <c r="BL217" s="16" t="s">
        <v>142</v>
      </c>
      <c r="BM217" s="16" t="s">
        <v>329</v>
      </c>
    </row>
    <row r="218" spans="2:47" s="1" customFormat="1" ht="29.25">
      <c r="B218" s="30"/>
      <c r="C218" s="262"/>
      <c r="D218" s="263" t="s">
        <v>144</v>
      </c>
      <c r="E218" s="262"/>
      <c r="F218" s="264" t="s">
        <v>330</v>
      </c>
      <c r="G218" s="262"/>
      <c r="H218" s="262"/>
      <c r="I218" s="84"/>
      <c r="L218" s="30"/>
      <c r="M218" s="145"/>
      <c r="N218" s="49"/>
      <c r="O218" s="49"/>
      <c r="P218" s="49"/>
      <c r="Q218" s="49"/>
      <c r="R218" s="49"/>
      <c r="S218" s="49"/>
      <c r="T218" s="50"/>
      <c r="AT218" s="16" t="s">
        <v>144</v>
      </c>
      <c r="AU218" s="16" t="s">
        <v>79</v>
      </c>
    </row>
    <row r="219" spans="2:51" s="11" customFormat="1" ht="12">
      <c r="B219" s="146"/>
      <c r="C219" s="265"/>
      <c r="D219" s="263" t="s">
        <v>146</v>
      </c>
      <c r="E219" s="266" t="s">
        <v>3</v>
      </c>
      <c r="F219" s="267" t="s">
        <v>331</v>
      </c>
      <c r="G219" s="265"/>
      <c r="H219" s="266" t="s">
        <v>3</v>
      </c>
      <c r="I219" s="148"/>
      <c r="L219" s="146"/>
      <c r="M219" s="149"/>
      <c r="N219" s="150"/>
      <c r="O219" s="150"/>
      <c r="P219" s="150"/>
      <c r="Q219" s="150"/>
      <c r="R219" s="150"/>
      <c r="S219" s="150"/>
      <c r="T219" s="151"/>
      <c r="AT219" s="147" t="s">
        <v>146</v>
      </c>
      <c r="AU219" s="147" t="s">
        <v>79</v>
      </c>
      <c r="AV219" s="11" t="s">
        <v>77</v>
      </c>
      <c r="AW219" s="11" t="s">
        <v>32</v>
      </c>
      <c r="AX219" s="11" t="s">
        <v>69</v>
      </c>
      <c r="AY219" s="147" t="s">
        <v>135</v>
      </c>
    </row>
    <row r="220" spans="2:51" s="12" customFormat="1" ht="12">
      <c r="B220" s="152"/>
      <c r="C220" s="268"/>
      <c r="D220" s="263" t="s">
        <v>146</v>
      </c>
      <c r="E220" s="269" t="s">
        <v>3</v>
      </c>
      <c r="F220" s="270" t="s">
        <v>332</v>
      </c>
      <c r="G220" s="268"/>
      <c r="H220" s="271">
        <v>75.5</v>
      </c>
      <c r="I220" s="154"/>
      <c r="L220" s="152"/>
      <c r="M220" s="155"/>
      <c r="N220" s="156"/>
      <c r="O220" s="156"/>
      <c r="P220" s="156"/>
      <c r="Q220" s="156"/>
      <c r="R220" s="156"/>
      <c r="S220" s="156"/>
      <c r="T220" s="157"/>
      <c r="AT220" s="153" t="s">
        <v>146</v>
      </c>
      <c r="AU220" s="153" t="s">
        <v>79</v>
      </c>
      <c r="AV220" s="12" t="s">
        <v>79</v>
      </c>
      <c r="AW220" s="12" t="s">
        <v>32</v>
      </c>
      <c r="AX220" s="12" t="s">
        <v>69</v>
      </c>
      <c r="AY220" s="153" t="s">
        <v>135</v>
      </c>
    </row>
    <row r="221" spans="2:51" s="11" customFormat="1" ht="12">
      <c r="B221" s="146"/>
      <c r="C221" s="265"/>
      <c r="D221" s="263" t="s">
        <v>146</v>
      </c>
      <c r="E221" s="266" t="s">
        <v>3</v>
      </c>
      <c r="F221" s="267" t="s">
        <v>333</v>
      </c>
      <c r="G221" s="265"/>
      <c r="H221" s="266" t="s">
        <v>3</v>
      </c>
      <c r="I221" s="148"/>
      <c r="L221" s="146"/>
      <c r="M221" s="149"/>
      <c r="N221" s="150"/>
      <c r="O221" s="150"/>
      <c r="P221" s="150"/>
      <c r="Q221" s="150"/>
      <c r="R221" s="150"/>
      <c r="S221" s="150"/>
      <c r="T221" s="151"/>
      <c r="AT221" s="147" t="s">
        <v>146</v>
      </c>
      <c r="AU221" s="147" t="s">
        <v>79</v>
      </c>
      <c r="AV221" s="11" t="s">
        <v>77</v>
      </c>
      <c r="AW221" s="11" t="s">
        <v>32</v>
      </c>
      <c r="AX221" s="11" t="s">
        <v>69</v>
      </c>
      <c r="AY221" s="147" t="s">
        <v>135</v>
      </c>
    </row>
    <row r="222" spans="2:51" s="12" customFormat="1" ht="12">
      <c r="B222" s="152"/>
      <c r="C222" s="268"/>
      <c r="D222" s="263" t="s">
        <v>146</v>
      </c>
      <c r="E222" s="269" t="s">
        <v>3</v>
      </c>
      <c r="F222" s="270" t="s">
        <v>8</v>
      </c>
      <c r="G222" s="268"/>
      <c r="H222" s="271">
        <v>21</v>
      </c>
      <c r="I222" s="154"/>
      <c r="L222" s="152"/>
      <c r="M222" s="155"/>
      <c r="N222" s="156"/>
      <c r="O222" s="156"/>
      <c r="P222" s="156"/>
      <c r="Q222" s="156"/>
      <c r="R222" s="156"/>
      <c r="S222" s="156"/>
      <c r="T222" s="157"/>
      <c r="AT222" s="153" t="s">
        <v>146</v>
      </c>
      <c r="AU222" s="153" t="s">
        <v>79</v>
      </c>
      <c r="AV222" s="12" t="s">
        <v>79</v>
      </c>
      <c r="AW222" s="12" t="s">
        <v>32</v>
      </c>
      <c r="AX222" s="12" t="s">
        <v>69</v>
      </c>
      <c r="AY222" s="153" t="s">
        <v>135</v>
      </c>
    </row>
    <row r="223" spans="2:51" s="13" customFormat="1" ht="12">
      <c r="B223" s="158"/>
      <c r="C223" s="272"/>
      <c r="D223" s="263" t="s">
        <v>146</v>
      </c>
      <c r="E223" s="273" t="s">
        <v>3</v>
      </c>
      <c r="F223" s="274" t="s">
        <v>151</v>
      </c>
      <c r="G223" s="272"/>
      <c r="H223" s="275">
        <v>96.5</v>
      </c>
      <c r="I223" s="160"/>
      <c r="L223" s="158"/>
      <c r="M223" s="161"/>
      <c r="N223" s="162"/>
      <c r="O223" s="162"/>
      <c r="P223" s="162"/>
      <c r="Q223" s="162"/>
      <c r="R223" s="162"/>
      <c r="S223" s="162"/>
      <c r="T223" s="163"/>
      <c r="AT223" s="159" t="s">
        <v>146</v>
      </c>
      <c r="AU223" s="159" t="s">
        <v>79</v>
      </c>
      <c r="AV223" s="13" t="s">
        <v>142</v>
      </c>
      <c r="AW223" s="13" t="s">
        <v>32</v>
      </c>
      <c r="AX223" s="13" t="s">
        <v>77</v>
      </c>
      <c r="AY223" s="159" t="s">
        <v>135</v>
      </c>
    </row>
    <row r="224" spans="2:65" s="1" customFormat="1" ht="16.5" customHeight="1">
      <c r="B224" s="136"/>
      <c r="C224" s="276" t="s">
        <v>334</v>
      </c>
      <c r="D224" s="276" t="s">
        <v>172</v>
      </c>
      <c r="E224" s="277" t="s">
        <v>335</v>
      </c>
      <c r="F224" s="278" t="s">
        <v>336</v>
      </c>
      <c r="G224" s="279" t="s">
        <v>211</v>
      </c>
      <c r="H224" s="280">
        <v>96.5</v>
      </c>
      <c r="I224" s="165"/>
      <c r="J224" s="166">
        <f>ROUND(I224*H224,2)</f>
        <v>0</v>
      </c>
      <c r="K224" s="164" t="s">
        <v>141</v>
      </c>
      <c r="L224" s="167"/>
      <c r="M224" s="168" t="s">
        <v>3</v>
      </c>
      <c r="N224" s="169" t="s">
        <v>41</v>
      </c>
      <c r="O224" s="49"/>
      <c r="P224" s="142">
        <f>O224*H224</f>
        <v>0</v>
      </c>
      <c r="Q224" s="142">
        <v>0.131</v>
      </c>
      <c r="R224" s="142">
        <f>Q224*H224</f>
        <v>12.6415</v>
      </c>
      <c r="S224" s="142">
        <v>0</v>
      </c>
      <c r="T224" s="143">
        <f>S224*H224</f>
        <v>0</v>
      </c>
      <c r="AR224" s="16" t="s">
        <v>176</v>
      </c>
      <c r="AT224" s="16" t="s">
        <v>172</v>
      </c>
      <c r="AU224" s="16" t="s">
        <v>79</v>
      </c>
      <c r="AY224" s="16" t="s">
        <v>135</v>
      </c>
      <c r="BE224" s="144">
        <f>IF(N224="základní",J224,0)</f>
        <v>0</v>
      </c>
      <c r="BF224" s="144">
        <f>IF(N224="snížená",J224,0)</f>
        <v>0</v>
      </c>
      <c r="BG224" s="144">
        <f>IF(N224="zákl. přenesená",J224,0)</f>
        <v>0</v>
      </c>
      <c r="BH224" s="144">
        <f>IF(N224="sníž. přenesená",J224,0)</f>
        <v>0</v>
      </c>
      <c r="BI224" s="144">
        <f>IF(N224="nulová",J224,0)</f>
        <v>0</v>
      </c>
      <c r="BJ224" s="16" t="s">
        <v>77</v>
      </c>
      <c r="BK224" s="144">
        <f>ROUND(I224*H224,2)</f>
        <v>0</v>
      </c>
      <c r="BL224" s="16" t="s">
        <v>142</v>
      </c>
      <c r="BM224" s="16" t="s">
        <v>337</v>
      </c>
    </row>
    <row r="225" spans="2:47" s="1" customFormat="1" ht="12">
      <c r="B225" s="30"/>
      <c r="C225" s="262"/>
      <c r="D225" s="263" t="s">
        <v>144</v>
      </c>
      <c r="E225" s="262"/>
      <c r="F225" s="264" t="s">
        <v>336</v>
      </c>
      <c r="G225" s="262"/>
      <c r="H225" s="262"/>
      <c r="I225" s="84"/>
      <c r="L225" s="30"/>
      <c r="M225" s="145"/>
      <c r="N225" s="49"/>
      <c r="O225" s="49"/>
      <c r="P225" s="49"/>
      <c r="Q225" s="49"/>
      <c r="R225" s="49"/>
      <c r="S225" s="49"/>
      <c r="T225" s="50"/>
      <c r="AT225" s="16" t="s">
        <v>144</v>
      </c>
      <c r="AU225" s="16" t="s">
        <v>79</v>
      </c>
    </row>
    <row r="226" spans="2:63" s="10" customFormat="1" ht="22.9" customHeight="1">
      <c r="B226" s="125"/>
      <c r="C226" s="253"/>
      <c r="D226" s="254" t="s">
        <v>68</v>
      </c>
      <c r="E226" s="256" t="s">
        <v>171</v>
      </c>
      <c r="F226" s="256" t="s">
        <v>338</v>
      </c>
      <c r="G226" s="253"/>
      <c r="H226" s="253"/>
      <c r="I226" s="127"/>
      <c r="J226" s="135">
        <f>BK226</f>
        <v>0</v>
      </c>
      <c r="L226" s="125"/>
      <c r="M226" s="129"/>
      <c r="N226" s="130"/>
      <c r="O226" s="130"/>
      <c r="P226" s="131">
        <f>SUM(P227:P275)</f>
        <v>0</v>
      </c>
      <c r="Q226" s="130"/>
      <c r="R226" s="131">
        <f>SUM(R227:R275)</f>
        <v>39.00256317778</v>
      </c>
      <c r="S226" s="130"/>
      <c r="T226" s="132">
        <f>SUM(T227:T275)</f>
        <v>0</v>
      </c>
      <c r="AR226" s="126" t="s">
        <v>77</v>
      </c>
      <c r="AT226" s="133" t="s">
        <v>68</v>
      </c>
      <c r="AU226" s="133" t="s">
        <v>77</v>
      </c>
      <c r="AY226" s="126" t="s">
        <v>135</v>
      </c>
      <c r="BK226" s="134">
        <f>SUM(BK227:BK275)</f>
        <v>0</v>
      </c>
    </row>
    <row r="227" spans="2:65" s="1" customFormat="1" ht="16.5" customHeight="1">
      <c r="B227" s="136"/>
      <c r="C227" s="257" t="s">
        <v>339</v>
      </c>
      <c r="D227" s="257" t="s">
        <v>137</v>
      </c>
      <c r="E227" s="258" t="s">
        <v>340</v>
      </c>
      <c r="F227" s="259" t="s">
        <v>341</v>
      </c>
      <c r="G227" s="260" t="s">
        <v>211</v>
      </c>
      <c r="H227" s="261">
        <v>395.68</v>
      </c>
      <c r="I227" s="138"/>
      <c r="J227" s="139">
        <f>ROUND(I227*H227,2)</f>
        <v>0</v>
      </c>
      <c r="K227" s="137" t="s">
        <v>141</v>
      </c>
      <c r="L227" s="30"/>
      <c r="M227" s="140" t="s">
        <v>3</v>
      </c>
      <c r="N227" s="141" t="s">
        <v>41</v>
      </c>
      <c r="O227" s="49"/>
      <c r="P227" s="142">
        <f>O227*H227</f>
        <v>0</v>
      </c>
      <c r="Q227" s="142">
        <v>0.004384</v>
      </c>
      <c r="R227" s="142">
        <f>Q227*H227</f>
        <v>1.73466112</v>
      </c>
      <c r="S227" s="142">
        <v>0</v>
      </c>
      <c r="T227" s="143">
        <f>S227*H227</f>
        <v>0</v>
      </c>
      <c r="AR227" s="16" t="s">
        <v>142</v>
      </c>
      <c r="AT227" s="16" t="s">
        <v>137</v>
      </c>
      <c r="AU227" s="16" t="s">
        <v>79</v>
      </c>
      <c r="AY227" s="16" t="s">
        <v>135</v>
      </c>
      <c r="BE227" s="144">
        <f>IF(N227="základní",J227,0)</f>
        <v>0</v>
      </c>
      <c r="BF227" s="144">
        <f>IF(N227="snížená",J227,0)</f>
        <v>0</v>
      </c>
      <c r="BG227" s="144">
        <f>IF(N227="zákl. přenesená",J227,0)</f>
        <v>0</v>
      </c>
      <c r="BH227" s="144">
        <f>IF(N227="sníž. přenesená",J227,0)</f>
        <v>0</v>
      </c>
      <c r="BI227" s="144">
        <f>IF(N227="nulová",J227,0)</f>
        <v>0</v>
      </c>
      <c r="BJ227" s="16" t="s">
        <v>77</v>
      </c>
      <c r="BK227" s="144">
        <f>ROUND(I227*H227,2)</f>
        <v>0</v>
      </c>
      <c r="BL227" s="16" t="s">
        <v>142</v>
      </c>
      <c r="BM227" s="16" t="s">
        <v>342</v>
      </c>
    </row>
    <row r="228" spans="2:47" s="1" customFormat="1" ht="12">
      <c r="B228" s="30"/>
      <c r="C228" s="262"/>
      <c r="D228" s="263" t="s">
        <v>144</v>
      </c>
      <c r="E228" s="262"/>
      <c r="F228" s="264" t="s">
        <v>343</v>
      </c>
      <c r="G228" s="262"/>
      <c r="H228" s="262"/>
      <c r="I228" s="84"/>
      <c r="L228" s="30"/>
      <c r="M228" s="145"/>
      <c r="N228" s="49"/>
      <c r="O228" s="49"/>
      <c r="P228" s="49"/>
      <c r="Q228" s="49"/>
      <c r="R228" s="49"/>
      <c r="S228" s="49"/>
      <c r="T228" s="50"/>
      <c r="AT228" s="16" t="s">
        <v>144</v>
      </c>
      <c r="AU228" s="16" t="s">
        <v>79</v>
      </c>
    </row>
    <row r="229" spans="2:51" s="12" customFormat="1" ht="12">
      <c r="B229" s="152"/>
      <c r="C229" s="268"/>
      <c r="D229" s="263" t="s">
        <v>146</v>
      </c>
      <c r="E229" s="269" t="s">
        <v>3</v>
      </c>
      <c r="F229" s="270" t="s">
        <v>344</v>
      </c>
      <c r="G229" s="268"/>
      <c r="H229" s="271">
        <v>86.208</v>
      </c>
      <c r="I229" s="154"/>
      <c r="L229" s="152"/>
      <c r="M229" s="155"/>
      <c r="N229" s="156"/>
      <c r="O229" s="156"/>
      <c r="P229" s="156"/>
      <c r="Q229" s="156"/>
      <c r="R229" s="156"/>
      <c r="S229" s="156"/>
      <c r="T229" s="157"/>
      <c r="AT229" s="153" t="s">
        <v>146</v>
      </c>
      <c r="AU229" s="153" t="s">
        <v>79</v>
      </c>
      <c r="AV229" s="12" t="s">
        <v>79</v>
      </c>
      <c r="AW229" s="12" t="s">
        <v>32</v>
      </c>
      <c r="AX229" s="12" t="s">
        <v>69</v>
      </c>
      <c r="AY229" s="153" t="s">
        <v>135</v>
      </c>
    </row>
    <row r="230" spans="2:51" s="12" customFormat="1" ht="12">
      <c r="B230" s="152"/>
      <c r="C230" s="268"/>
      <c r="D230" s="263" t="s">
        <v>146</v>
      </c>
      <c r="E230" s="269" t="s">
        <v>3</v>
      </c>
      <c r="F230" s="270" t="s">
        <v>345</v>
      </c>
      <c r="G230" s="268"/>
      <c r="H230" s="271">
        <v>208.384</v>
      </c>
      <c r="I230" s="154"/>
      <c r="L230" s="152"/>
      <c r="M230" s="155"/>
      <c r="N230" s="156"/>
      <c r="O230" s="156"/>
      <c r="P230" s="156"/>
      <c r="Q230" s="156"/>
      <c r="R230" s="156"/>
      <c r="S230" s="156"/>
      <c r="T230" s="157"/>
      <c r="AT230" s="153" t="s">
        <v>146</v>
      </c>
      <c r="AU230" s="153" t="s">
        <v>79</v>
      </c>
      <c r="AV230" s="12" t="s">
        <v>79</v>
      </c>
      <c r="AW230" s="12" t="s">
        <v>32</v>
      </c>
      <c r="AX230" s="12" t="s">
        <v>69</v>
      </c>
      <c r="AY230" s="153" t="s">
        <v>135</v>
      </c>
    </row>
    <row r="231" spans="2:51" s="12" customFormat="1" ht="12">
      <c r="B231" s="152"/>
      <c r="C231" s="268"/>
      <c r="D231" s="263" t="s">
        <v>146</v>
      </c>
      <c r="E231" s="269" t="s">
        <v>3</v>
      </c>
      <c r="F231" s="270" t="s">
        <v>346</v>
      </c>
      <c r="G231" s="268"/>
      <c r="H231" s="271">
        <v>101.088</v>
      </c>
      <c r="I231" s="154"/>
      <c r="L231" s="152"/>
      <c r="M231" s="155"/>
      <c r="N231" s="156"/>
      <c r="O231" s="156"/>
      <c r="P231" s="156"/>
      <c r="Q231" s="156"/>
      <c r="R231" s="156"/>
      <c r="S231" s="156"/>
      <c r="T231" s="157"/>
      <c r="AT231" s="153" t="s">
        <v>146</v>
      </c>
      <c r="AU231" s="153" t="s">
        <v>79</v>
      </c>
      <c r="AV231" s="12" t="s">
        <v>79</v>
      </c>
      <c r="AW231" s="12" t="s">
        <v>32</v>
      </c>
      <c r="AX231" s="12" t="s">
        <v>69</v>
      </c>
      <c r="AY231" s="153" t="s">
        <v>135</v>
      </c>
    </row>
    <row r="232" spans="2:51" s="13" customFormat="1" ht="12">
      <c r="B232" s="158"/>
      <c r="C232" s="272"/>
      <c r="D232" s="263" t="s">
        <v>146</v>
      </c>
      <c r="E232" s="273" t="s">
        <v>3</v>
      </c>
      <c r="F232" s="274" t="s">
        <v>151</v>
      </c>
      <c r="G232" s="272"/>
      <c r="H232" s="275">
        <v>395.68</v>
      </c>
      <c r="I232" s="160"/>
      <c r="L232" s="158"/>
      <c r="M232" s="161"/>
      <c r="N232" s="162"/>
      <c r="O232" s="162"/>
      <c r="P232" s="162"/>
      <c r="Q232" s="162"/>
      <c r="R232" s="162"/>
      <c r="S232" s="162"/>
      <c r="T232" s="163"/>
      <c r="AT232" s="159" t="s">
        <v>146</v>
      </c>
      <c r="AU232" s="159" t="s">
        <v>79</v>
      </c>
      <c r="AV232" s="13" t="s">
        <v>142</v>
      </c>
      <c r="AW232" s="13" t="s">
        <v>32</v>
      </c>
      <c r="AX232" s="13" t="s">
        <v>77</v>
      </c>
      <c r="AY232" s="159" t="s">
        <v>135</v>
      </c>
    </row>
    <row r="233" spans="2:65" s="1" customFormat="1" ht="16.5" customHeight="1">
      <c r="B233" s="136"/>
      <c r="C233" s="257" t="s">
        <v>347</v>
      </c>
      <c r="D233" s="257" t="s">
        <v>137</v>
      </c>
      <c r="E233" s="258" t="s">
        <v>348</v>
      </c>
      <c r="F233" s="259" t="s">
        <v>349</v>
      </c>
      <c r="G233" s="260" t="s">
        <v>211</v>
      </c>
      <c r="H233" s="261">
        <v>395.68</v>
      </c>
      <c r="I233" s="138"/>
      <c r="J233" s="139">
        <f>ROUND(I233*H233,2)</f>
        <v>0</v>
      </c>
      <c r="K233" s="137" t="s">
        <v>141</v>
      </c>
      <c r="L233" s="30"/>
      <c r="M233" s="140" t="s">
        <v>3</v>
      </c>
      <c r="N233" s="141" t="s">
        <v>41</v>
      </c>
      <c r="O233" s="49"/>
      <c r="P233" s="142">
        <f>O233*H233</f>
        <v>0</v>
      </c>
      <c r="Q233" s="142">
        <v>0.003</v>
      </c>
      <c r="R233" s="142">
        <f>Q233*H233</f>
        <v>1.18704</v>
      </c>
      <c r="S233" s="142">
        <v>0</v>
      </c>
      <c r="T233" s="143">
        <f>S233*H233</f>
        <v>0</v>
      </c>
      <c r="AR233" s="16" t="s">
        <v>142</v>
      </c>
      <c r="AT233" s="16" t="s">
        <v>137</v>
      </c>
      <c r="AU233" s="16" t="s">
        <v>79</v>
      </c>
      <c r="AY233" s="16" t="s">
        <v>135</v>
      </c>
      <c r="BE233" s="144">
        <f>IF(N233="základní",J233,0)</f>
        <v>0</v>
      </c>
      <c r="BF233" s="144">
        <f>IF(N233="snížená",J233,0)</f>
        <v>0</v>
      </c>
      <c r="BG233" s="144">
        <f>IF(N233="zákl. přenesená",J233,0)</f>
        <v>0</v>
      </c>
      <c r="BH233" s="144">
        <f>IF(N233="sníž. přenesená",J233,0)</f>
        <v>0</v>
      </c>
      <c r="BI233" s="144">
        <f>IF(N233="nulová",J233,0)</f>
        <v>0</v>
      </c>
      <c r="BJ233" s="16" t="s">
        <v>77</v>
      </c>
      <c r="BK233" s="144">
        <f>ROUND(I233*H233,2)</f>
        <v>0</v>
      </c>
      <c r="BL233" s="16" t="s">
        <v>142</v>
      </c>
      <c r="BM233" s="16" t="s">
        <v>350</v>
      </c>
    </row>
    <row r="234" spans="2:47" s="1" customFormat="1" ht="12">
      <c r="B234" s="30"/>
      <c r="C234" s="262"/>
      <c r="D234" s="263" t="s">
        <v>144</v>
      </c>
      <c r="E234" s="262"/>
      <c r="F234" s="264" t="s">
        <v>351</v>
      </c>
      <c r="G234" s="262"/>
      <c r="H234" s="262"/>
      <c r="I234" s="84"/>
      <c r="L234" s="30"/>
      <c r="M234" s="145"/>
      <c r="N234" s="49"/>
      <c r="O234" s="49"/>
      <c r="P234" s="49"/>
      <c r="Q234" s="49"/>
      <c r="R234" s="49"/>
      <c r="S234" s="49"/>
      <c r="T234" s="50"/>
      <c r="AT234" s="16" t="s">
        <v>144</v>
      </c>
      <c r="AU234" s="16" t="s">
        <v>79</v>
      </c>
    </row>
    <row r="235" spans="2:65" s="1" customFormat="1" ht="16.5" customHeight="1">
      <c r="B235" s="136"/>
      <c r="C235" s="257" t="s">
        <v>352</v>
      </c>
      <c r="D235" s="257" t="s">
        <v>137</v>
      </c>
      <c r="E235" s="258" t="s">
        <v>353</v>
      </c>
      <c r="F235" s="259" t="s">
        <v>354</v>
      </c>
      <c r="G235" s="260" t="s">
        <v>211</v>
      </c>
      <c r="H235" s="261">
        <v>78.336</v>
      </c>
      <c r="I235" s="138"/>
      <c r="J235" s="139">
        <f>ROUND(I235*H235,2)</f>
        <v>0</v>
      </c>
      <c r="K235" s="137" t="s">
        <v>141</v>
      </c>
      <c r="L235" s="30"/>
      <c r="M235" s="140" t="s">
        <v>3</v>
      </c>
      <c r="N235" s="141" t="s">
        <v>41</v>
      </c>
      <c r="O235" s="49"/>
      <c r="P235" s="142">
        <f>O235*H235</f>
        <v>0</v>
      </c>
      <c r="Q235" s="142">
        <v>0.0057</v>
      </c>
      <c r="R235" s="142">
        <f>Q235*H235</f>
        <v>0.4465152</v>
      </c>
      <c r="S235" s="142">
        <v>0</v>
      </c>
      <c r="T235" s="143">
        <f>S235*H235</f>
        <v>0</v>
      </c>
      <c r="AR235" s="16" t="s">
        <v>142</v>
      </c>
      <c r="AT235" s="16" t="s">
        <v>137</v>
      </c>
      <c r="AU235" s="16" t="s">
        <v>79</v>
      </c>
      <c r="AY235" s="16" t="s">
        <v>135</v>
      </c>
      <c r="BE235" s="144">
        <f>IF(N235="základní",J235,0)</f>
        <v>0</v>
      </c>
      <c r="BF235" s="144">
        <f>IF(N235="snížená",J235,0)</f>
        <v>0</v>
      </c>
      <c r="BG235" s="144">
        <f>IF(N235="zákl. přenesená",J235,0)</f>
        <v>0</v>
      </c>
      <c r="BH235" s="144">
        <f>IF(N235="sníž. přenesená",J235,0)</f>
        <v>0</v>
      </c>
      <c r="BI235" s="144">
        <f>IF(N235="nulová",J235,0)</f>
        <v>0</v>
      </c>
      <c r="BJ235" s="16" t="s">
        <v>77</v>
      </c>
      <c r="BK235" s="144">
        <f>ROUND(I235*H235,2)</f>
        <v>0</v>
      </c>
      <c r="BL235" s="16" t="s">
        <v>142</v>
      </c>
      <c r="BM235" s="16" t="s">
        <v>355</v>
      </c>
    </row>
    <row r="236" spans="2:47" s="1" customFormat="1" ht="19.5">
      <c r="B236" s="30"/>
      <c r="C236" s="262"/>
      <c r="D236" s="263" t="s">
        <v>144</v>
      </c>
      <c r="E236" s="262"/>
      <c r="F236" s="264" t="s">
        <v>356</v>
      </c>
      <c r="G236" s="262"/>
      <c r="H236" s="262"/>
      <c r="I236" s="84"/>
      <c r="L236" s="30"/>
      <c r="M236" s="145"/>
      <c r="N236" s="49"/>
      <c r="O236" s="49"/>
      <c r="P236" s="49"/>
      <c r="Q236" s="49"/>
      <c r="R236" s="49"/>
      <c r="S236" s="49"/>
      <c r="T236" s="50"/>
      <c r="AT236" s="16" t="s">
        <v>144</v>
      </c>
      <c r="AU236" s="16" t="s">
        <v>79</v>
      </c>
    </row>
    <row r="237" spans="2:51" s="12" customFormat="1" ht="12">
      <c r="B237" s="152"/>
      <c r="C237" s="268"/>
      <c r="D237" s="263" t="s">
        <v>146</v>
      </c>
      <c r="E237" s="269" t="s">
        <v>3</v>
      </c>
      <c r="F237" s="270" t="s">
        <v>357</v>
      </c>
      <c r="G237" s="268"/>
      <c r="H237" s="271">
        <v>78.336</v>
      </c>
      <c r="I237" s="154"/>
      <c r="L237" s="152"/>
      <c r="M237" s="155"/>
      <c r="N237" s="156"/>
      <c r="O237" s="156"/>
      <c r="P237" s="156"/>
      <c r="Q237" s="156"/>
      <c r="R237" s="156"/>
      <c r="S237" s="156"/>
      <c r="T237" s="157"/>
      <c r="AT237" s="153" t="s">
        <v>146</v>
      </c>
      <c r="AU237" s="153" t="s">
        <v>79</v>
      </c>
      <c r="AV237" s="12" t="s">
        <v>79</v>
      </c>
      <c r="AW237" s="12" t="s">
        <v>32</v>
      </c>
      <c r="AX237" s="12" t="s">
        <v>69</v>
      </c>
      <c r="AY237" s="153" t="s">
        <v>135</v>
      </c>
    </row>
    <row r="238" spans="2:51" s="13" customFormat="1" ht="12">
      <c r="B238" s="158"/>
      <c r="C238" s="272"/>
      <c r="D238" s="263" t="s">
        <v>146</v>
      </c>
      <c r="E238" s="273" t="s">
        <v>3</v>
      </c>
      <c r="F238" s="274" t="s">
        <v>151</v>
      </c>
      <c r="G238" s="272"/>
      <c r="H238" s="275">
        <v>78.336</v>
      </c>
      <c r="I238" s="160"/>
      <c r="L238" s="158"/>
      <c r="M238" s="161"/>
      <c r="N238" s="162"/>
      <c r="O238" s="162"/>
      <c r="P238" s="162"/>
      <c r="Q238" s="162"/>
      <c r="R238" s="162"/>
      <c r="S238" s="162"/>
      <c r="T238" s="163"/>
      <c r="AT238" s="159" t="s">
        <v>146</v>
      </c>
      <c r="AU238" s="159" t="s">
        <v>79</v>
      </c>
      <c r="AV238" s="13" t="s">
        <v>142</v>
      </c>
      <c r="AW238" s="13" t="s">
        <v>32</v>
      </c>
      <c r="AX238" s="13" t="s">
        <v>77</v>
      </c>
      <c r="AY238" s="159" t="s">
        <v>135</v>
      </c>
    </row>
    <row r="239" spans="2:65" s="1" customFormat="1" ht="16.5" customHeight="1">
      <c r="B239" s="136"/>
      <c r="C239" s="257" t="s">
        <v>358</v>
      </c>
      <c r="D239" s="257" t="s">
        <v>137</v>
      </c>
      <c r="E239" s="258" t="s">
        <v>359</v>
      </c>
      <c r="F239" s="259" t="s">
        <v>360</v>
      </c>
      <c r="G239" s="260" t="s">
        <v>211</v>
      </c>
      <c r="H239" s="261">
        <v>1.3</v>
      </c>
      <c r="I239" s="138"/>
      <c r="J239" s="139">
        <f>ROUND(I239*H239,2)</f>
        <v>0</v>
      </c>
      <c r="K239" s="137" t="s">
        <v>141</v>
      </c>
      <c r="L239" s="30"/>
      <c r="M239" s="140" t="s">
        <v>3</v>
      </c>
      <c r="N239" s="141" t="s">
        <v>41</v>
      </c>
      <c r="O239" s="49"/>
      <c r="P239" s="142">
        <f>O239*H239</f>
        <v>0</v>
      </c>
      <c r="Q239" s="142">
        <v>0.01733</v>
      </c>
      <c r="R239" s="142">
        <f>Q239*H239</f>
        <v>0.022529000000000004</v>
      </c>
      <c r="S239" s="142">
        <v>0</v>
      </c>
      <c r="T239" s="143">
        <f>S239*H239</f>
        <v>0</v>
      </c>
      <c r="AR239" s="16" t="s">
        <v>142</v>
      </c>
      <c r="AT239" s="16" t="s">
        <v>137</v>
      </c>
      <c r="AU239" s="16" t="s">
        <v>79</v>
      </c>
      <c r="AY239" s="16" t="s">
        <v>135</v>
      </c>
      <c r="BE239" s="144">
        <f>IF(N239="základní",J239,0)</f>
        <v>0</v>
      </c>
      <c r="BF239" s="144">
        <f>IF(N239="snížená",J239,0)</f>
        <v>0</v>
      </c>
      <c r="BG239" s="144">
        <f>IF(N239="zákl. přenesená",J239,0)</f>
        <v>0</v>
      </c>
      <c r="BH239" s="144">
        <f>IF(N239="sníž. přenesená",J239,0)</f>
        <v>0</v>
      </c>
      <c r="BI239" s="144">
        <f>IF(N239="nulová",J239,0)</f>
        <v>0</v>
      </c>
      <c r="BJ239" s="16" t="s">
        <v>77</v>
      </c>
      <c r="BK239" s="144">
        <f>ROUND(I239*H239,2)</f>
        <v>0</v>
      </c>
      <c r="BL239" s="16" t="s">
        <v>142</v>
      </c>
      <c r="BM239" s="16" t="s">
        <v>361</v>
      </c>
    </row>
    <row r="240" spans="2:47" s="1" customFormat="1" ht="19.5">
      <c r="B240" s="30"/>
      <c r="C240" s="262"/>
      <c r="D240" s="263" t="s">
        <v>144</v>
      </c>
      <c r="E240" s="262"/>
      <c r="F240" s="264" t="s">
        <v>362</v>
      </c>
      <c r="G240" s="262"/>
      <c r="H240" s="262"/>
      <c r="I240" s="84"/>
      <c r="L240" s="30"/>
      <c r="M240" s="145"/>
      <c r="N240" s="49"/>
      <c r="O240" s="49"/>
      <c r="P240" s="49"/>
      <c r="Q240" s="49"/>
      <c r="R240" s="49"/>
      <c r="S240" s="49"/>
      <c r="T240" s="50"/>
      <c r="AT240" s="16" t="s">
        <v>144</v>
      </c>
      <c r="AU240" s="16" t="s">
        <v>79</v>
      </c>
    </row>
    <row r="241" spans="2:51" s="12" customFormat="1" ht="12">
      <c r="B241" s="152"/>
      <c r="C241" s="268"/>
      <c r="D241" s="263" t="s">
        <v>146</v>
      </c>
      <c r="E241" s="269" t="s">
        <v>3</v>
      </c>
      <c r="F241" s="270" t="s">
        <v>363</v>
      </c>
      <c r="G241" s="268"/>
      <c r="H241" s="271">
        <v>1.3</v>
      </c>
      <c r="I241" s="154"/>
      <c r="L241" s="152"/>
      <c r="M241" s="155"/>
      <c r="N241" s="156"/>
      <c r="O241" s="156"/>
      <c r="P241" s="156"/>
      <c r="Q241" s="156"/>
      <c r="R241" s="156"/>
      <c r="S241" s="156"/>
      <c r="T241" s="157"/>
      <c r="AT241" s="153" t="s">
        <v>146</v>
      </c>
      <c r="AU241" s="153" t="s">
        <v>79</v>
      </c>
      <c r="AV241" s="12" t="s">
        <v>79</v>
      </c>
      <c r="AW241" s="12" t="s">
        <v>32</v>
      </c>
      <c r="AX241" s="12" t="s">
        <v>69</v>
      </c>
      <c r="AY241" s="153" t="s">
        <v>135</v>
      </c>
    </row>
    <row r="242" spans="2:51" s="13" customFormat="1" ht="12">
      <c r="B242" s="158"/>
      <c r="C242" s="272"/>
      <c r="D242" s="263" t="s">
        <v>146</v>
      </c>
      <c r="E242" s="273" t="s">
        <v>3</v>
      </c>
      <c r="F242" s="274" t="s">
        <v>151</v>
      </c>
      <c r="G242" s="272"/>
      <c r="H242" s="275">
        <v>1.3</v>
      </c>
      <c r="I242" s="160"/>
      <c r="L242" s="158"/>
      <c r="M242" s="161"/>
      <c r="N242" s="162"/>
      <c r="O242" s="162"/>
      <c r="P242" s="162"/>
      <c r="Q242" s="162"/>
      <c r="R242" s="162"/>
      <c r="S242" s="162"/>
      <c r="T242" s="163"/>
      <c r="AT242" s="159" t="s">
        <v>146</v>
      </c>
      <c r="AU242" s="159" t="s">
        <v>79</v>
      </c>
      <c r="AV242" s="13" t="s">
        <v>142</v>
      </c>
      <c r="AW242" s="13" t="s">
        <v>32</v>
      </c>
      <c r="AX242" s="13" t="s">
        <v>77</v>
      </c>
      <c r="AY242" s="159" t="s">
        <v>135</v>
      </c>
    </row>
    <row r="243" spans="2:65" s="1" customFormat="1" ht="16.5" customHeight="1">
      <c r="B243" s="136"/>
      <c r="C243" s="257" t="s">
        <v>364</v>
      </c>
      <c r="D243" s="257" t="s">
        <v>137</v>
      </c>
      <c r="E243" s="258" t="s">
        <v>365</v>
      </c>
      <c r="F243" s="259" t="s">
        <v>366</v>
      </c>
      <c r="G243" s="260" t="s">
        <v>140</v>
      </c>
      <c r="H243" s="261">
        <v>14.968</v>
      </c>
      <c r="I243" s="138"/>
      <c r="J243" s="139">
        <f>ROUND(I243*H243,2)</f>
        <v>0</v>
      </c>
      <c r="K243" s="137" t="s">
        <v>141</v>
      </c>
      <c r="L243" s="30"/>
      <c r="M243" s="140" t="s">
        <v>3</v>
      </c>
      <c r="N243" s="141" t="s">
        <v>41</v>
      </c>
      <c r="O243" s="49"/>
      <c r="P243" s="142">
        <f>O243*H243</f>
        <v>0</v>
      </c>
      <c r="Q243" s="142">
        <v>2.25634</v>
      </c>
      <c r="R243" s="142">
        <f>Q243*H243</f>
        <v>33.772897119999996</v>
      </c>
      <c r="S243" s="142">
        <v>0</v>
      </c>
      <c r="T243" s="143">
        <f>S243*H243</f>
        <v>0</v>
      </c>
      <c r="AR243" s="16" t="s">
        <v>142</v>
      </c>
      <c r="AT243" s="16" t="s">
        <v>137</v>
      </c>
      <c r="AU243" s="16" t="s">
        <v>79</v>
      </c>
      <c r="AY243" s="16" t="s">
        <v>135</v>
      </c>
      <c r="BE243" s="144">
        <f>IF(N243="základní",J243,0)</f>
        <v>0</v>
      </c>
      <c r="BF243" s="144">
        <f>IF(N243="snížená",J243,0)</f>
        <v>0</v>
      </c>
      <c r="BG243" s="144">
        <f>IF(N243="zákl. přenesená",J243,0)</f>
        <v>0</v>
      </c>
      <c r="BH243" s="144">
        <f>IF(N243="sníž. přenesená",J243,0)</f>
        <v>0</v>
      </c>
      <c r="BI243" s="144">
        <f>IF(N243="nulová",J243,0)</f>
        <v>0</v>
      </c>
      <c r="BJ243" s="16" t="s">
        <v>77</v>
      </c>
      <c r="BK243" s="144">
        <f>ROUND(I243*H243,2)</f>
        <v>0</v>
      </c>
      <c r="BL243" s="16" t="s">
        <v>142</v>
      </c>
      <c r="BM243" s="16" t="s">
        <v>367</v>
      </c>
    </row>
    <row r="244" spans="2:47" s="1" customFormat="1" ht="12">
      <c r="B244" s="30"/>
      <c r="C244" s="262"/>
      <c r="D244" s="263" t="s">
        <v>144</v>
      </c>
      <c r="E244" s="262"/>
      <c r="F244" s="264" t="s">
        <v>368</v>
      </c>
      <c r="G244" s="262"/>
      <c r="H244" s="262"/>
      <c r="I244" s="84"/>
      <c r="L244" s="30"/>
      <c r="M244" s="145"/>
      <c r="N244" s="49"/>
      <c r="O244" s="49"/>
      <c r="P244" s="49"/>
      <c r="Q244" s="49"/>
      <c r="R244" s="49"/>
      <c r="S244" s="49"/>
      <c r="T244" s="50"/>
      <c r="AT244" s="16" t="s">
        <v>144</v>
      </c>
      <c r="AU244" s="16" t="s">
        <v>79</v>
      </c>
    </row>
    <row r="245" spans="2:51" s="12" customFormat="1" ht="12">
      <c r="B245" s="152"/>
      <c r="C245" s="268"/>
      <c r="D245" s="263" t="s">
        <v>146</v>
      </c>
      <c r="E245" s="269" t="s">
        <v>3</v>
      </c>
      <c r="F245" s="270" t="s">
        <v>369</v>
      </c>
      <c r="G245" s="268"/>
      <c r="H245" s="271">
        <v>14.968</v>
      </c>
      <c r="I245" s="154"/>
      <c r="L245" s="152"/>
      <c r="M245" s="155"/>
      <c r="N245" s="156"/>
      <c r="O245" s="156"/>
      <c r="P245" s="156"/>
      <c r="Q245" s="156"/>
      <c r="R245" s="156"/>
      <c r="S245" s="156"/>
      <c r="T245" s="157"/>
      <c r="AT245" s="153" t="s">
        <v>146</v>
      </c>
      <c r="AU245" s="153" t="s">
        <v>79</v>
      </c>
      <c r="AV245" s="12" t="s">
        <v>79</v>
      </c>
      <c r="AW245" s="12" t="s">
        <v>32</v>
      </c>
      <c r="AX245" s="12" t="s">
        <v>69</v>
      </c>
      <c r="AY245" s="153" t="s">
        <v>135</v>
      </c>
    </row>
    <row r="246" spans="2:51" s="13" customFormat="1" ht="12">
      <c r="B246" s="158"/>
      <c r="C246" s="272"/>
      <c r="D246" s="263" t="s">
        <v>146</v>
      </c>
      <c r="E246" s="273" t="s">
        <v>3</v>
      </c>
      <c r="F246" s="274" t="s">
        <v>151</v>
      </c>
      <c r="G246" s="272"/>
      <c r="H246" s="275">
        <v>14.968</v>
      </c>
      <c r="I246" s="160"/>
      <c r="L246" s="158"/>
      <c r="M246" s="161"/>
      <c r="N246" s="162"/>
      <c r="O246" s="162"/>
      <c r="P246" s="162"/>
      <c r="Q246" s="162"/>
      <c r="R246" s="162"/>
      <c r="S246" s="162"/>
      <c r="T246" s="163"/>
      <c r="AT246" s="159" t="s">
        <v>146</v>
      </c>
      <c r="AU246" s="159" t="s">
        <v>79</v>
      </c>
      <c r="AV246" s="13" t="s">
        <v>142</v>
      </c>
      <c r="AW246" s="13" t="s">
        <v>32</v>
      </c>
      <c r="AX246" s="13" t="s">
        <v>77</v>
      </c>
      <c r="AY246" s="159" t="s">
        <v>135</v>
      </c>
    </row>
    <row r="247" spans="2:65" s="1" customFormat="1" ht="16.5" customHeight="1">
      <c r="B247" s="136"/>
      <c r="C247" s="257" t="s">
        <v>370</v>
      </c>
      <c r="D247" s="257" t="s">
        <v>137</v>
      </c>
      <c r="E247" s="258" t="s">
        <v>371</v>
      </c>
      <c r="F247" s="259" t="s">
        <v>372</v>
      </c>
      <c r="G247" s="260" t="s">
        <v>175</v>
      </c>
      <c r="H247" s="261">
        <v>1.4</v>
      </c>
      <c r="I247" s="138"/>
      <c r="J247" s="139">
        <f>ROUND(I247*H247,2)</f>
        <v>0</v>
      </c>
      <c r="K247" s="137" t="s">
        <v>141</v>
      </c>
      <c r="L247" s="30"/>
      <c r="M247" s="140" t="s">
        <v>3</v>
      </c>
      <c r="N247" s="141" t="s">
        <v>41</v>
      </c>
      <c r="O247" s="49"/>
      <c r="P247" s="142">
        <f>O247*H247</f>
        <v>0</v>
      </c>
      <c r="Q247" s="142">
        <v>1.0627727797</v>
      </c>
      <c r="R247" s="142">
        <f>Q247*H247</f>
        <v>1.4878818915799998</v>
      </c>
      <c r="S247" s="142">
        <v>0</v>
      </c>
      <c r="T247" s="143">
        <f>S247*H247</f>
        <v>0</v>
      </c>
      <c r="AR247" s="16" t="s">
        <v>142</v>
      </c>
      <c r="AT247" s="16" t="s">
        <v>137</v>
      </c>
      <c r="AU247" s="16" t="s">
        <v>79</v>
      </c>
      <c r="AY247" s="16" t="s">
        <v>135</v>
      </c>
      <c r="BE247" s="144">
        <f>IF(N247="základní",J247,0)</f>
        <v>0</v>
      </c>
      <c r="BF247" s="144">
        <f>IF(N247="snížená",J247,0)</f>
        <v>0</v>
      </c>
      <c r="BG247" s="144">
        <f>IF(N247="zákl. přenesená",J247,0)</f>
        <v>0</v>
      </c>
      <c r="BH247" s="144">
        <f>IF(N247="sníž. přenesená",J247,0)</f>
        <v>0</v>
      </c>
      <c r="BI247" s="144">
        <f>IF(N247="nulová",J247,0)</f>
        <v>0</v>
      </c>
      <c r="BJ247" s="16" t="s">
        <v>77</v>
      </c>
      <c r="BK247" s="144">
        <f>ROUND(I247*H247,2)</f>
        <v>0</v>
      </c>
      <c r="BL247" s="16" t="s">
        <v>142</v>
      </c>
      <c r="BM247" s="16" t="s">
        <v>373</v>
      </c>
    </row>
    <row r="248" spans="2:47" s="1" customFormat="1" ht="12">
      <c r="B248" s="30"/>
      <c r="C248" s="262"/>
      <c r="D248" s="263" t="s">
        <v>144</v>
      </c>
      <c r="E248" s="262"/>
      <c r="F248" s="264" t="s">
        <v>374</v>
      </c>
      <c r="G248" s="262"/>
      <c r="H248" s="262"/>
      <c r="I248" s="84"/>
      <c r="L248" s="30"/>
      <c r="M248" s="145"/>
      <c r="N248" s="49"/>
      <c r="O248" s="49"/>
      <c r="P248" s="49"/>
      <c r="Q248" s="49"/>
      <c r="R248" s="49"/>
      <c r="S248" s="49"/>
      <c r="T248" s="50"/>
      <c r="AT248" s="16" t="s">
        <v>144</v>
      </c>
      <c r="AU248" s="16" t="s">
        <v>79</v>
      </c>
    </row>
    <row r="249" spans="2:65" s="1" customFormat="1" ht="16.5" customHeight="1">
      <c r="B249" s="136"/>
      <c r="C249" s="257" t="s">
        <v>375</v>
      </c>
      <c r="D249" s="257" t="s">
        <v>137</v>
      </c>
      <c r="E249" s="258" t="s">
        <v>376</v>
      </c>
      <c r="F249" s="259" t="s">
        <v>377</v>
      </c>
      <c r="G249" s="260" t="s">
        <v>223</v>
      </c>
      <c r="H249" s="261">
        <v>20</v>
      </c>
      <c r="I249" s="138"/>
      <c r="J249" s="139">
        <f>ROUND(I249*H249,2)</f>
        <v>0</v>
      </c>
      <c r="K249" s="137" t="s">
        <v>141</v>
      </c>
      <c r="L249" s="30"/>
      <c r="M249" s="140" t="s">
        <v>3</v>
      </c>
      <c r="N249" s="141" t="s">
        <v>41</v>
      </c>
      <c r="O249" s="49"/>
      <c r="P249" s="142">
        <f>O249*H249</f>
        <v>0</v>
      </c>
      <c r="Q249" s="142">
        <v>0.0004816177</v>
      </c>
      <c r="R249" s="142">
        <f>Q249*H249</f>
        <v>0.009632354000000001</v>
      </c>
      <c r="S249" s="142">
        <v>0</v>
      </c>
      <c r="T249" s="143">
        <f>S249*H249</f>
        <v>0</v>
      </c>
      <c r="AR249" s="16" t="s">
        <v>142</v>
      </c>
      <c r="AT249" s="16" t="s">
        <v>137</v>
      </c>
      <c r="AU249" s="16" t="s">
        <v>79</v>
      </c>
      <c r="AY249" s="16" t="s">
        <v>135</v>
      </c>
      <c r="BE249" s="144">
        <f>IF(N249="základní",J249,0)</f>
        <v>0</v>
      </c>
      <c r="BF249" s="144">
        <f>IF(N249="snížená",J249,0)</f>
        <v>0</v>
      </c>
      <c r="BG249" s="144">
        <f>IF(N249="zákl. přenesená",J249,0)</f>
        <v>0</v>
      </c>
      <c r="BH249" s="144">
        <f>IF(N249="sníž. přenesená",J249,0)</f>
        <v>0</v>
      </c>
      <c r="BI249" s="144">
        <f>IF(N249="nulová",J249,0)</f>
        <v>0</v>
      </c>
      <c r="BJ249" s="16" t="s">
        <v>77</v>
      </c>
      <c r="BK249" s="144">
        <f>ROUND(I249*H249,2)</f>
        <v>0</v>
      </c>
      <c r="BL249" s="16" t="s">
        <v>142</v>
      </c>
      <c r="BM249" s="16" t="s">
        <v>378</v>
      </c>
    </row>
    <row r="250" spans="2:47" s="1" customFormat="1" ht="19.5">
      <c r="B250" s="30"/>
      <c r="C250" s="262"/>
      <c r="D250" s="263" t="s">
        <v>144</v>
      </c>
      <c r="E250" s="262"/>
      <c r="F250" s="264" t="s">
        <v>379</v>
      </c>
      <c r="G250" s="262"/>
      <c r="H250" s="262"/>
      <c r="I250" s="84"/>
      <c r="L250" s="30"/>
      <c r="M250" s="145"/>
      <c r="N250" s="49"/>
      <c r="O250" s="49"/>
      <c r="P250" s="49"/>
      <c r="Q250" s="49"/>
      <c r="R250" s="49"/>
      <c r="S250" s="49"/>
      <c r="T250" s="50"/>
      <c r="AT250" s="16" t="s">
        <v>144</v>
      </c>
      <c r="AU250" s="16" t="s">
        <v>79</v>
      </c>
    </row>
    <row r="251" spans="2:51" s="11" customFormat="1" ht="12">
      <c r="B251" s="146"/>
      <c r="C251" s="265"/>
      <c r="D251" s="263" t="s">
        <v>146</v>
      </c>
      <c r="E251" s="266" t="s">
        <v>3</v>
      </c>
      <c r="F251" s="267" t="s">
        <v>380</v>
      </c>
      <c r="G251" s="265"/>
      <c r="H251" s="266" t="s">
        <v>3</v>
      </c>
      <c r="I251" s="148"/>
      <c r="L251" s="146"/>
      <c r="M251" s="149"/>
      <c r="N251" s="150"/>
      <c r="O251" s="150"/>
      <c r="P251" s="150"/>
      <c r="Q251" s="150"/>
      <c r="R251" s="150"/>
      <c r="S251" s="150"/>
      <c r="T251" s="151"/>
      <c r="AT251" s="147" t="s">
        <v>146</v>
      </c>
      <c r="AU251" s="147" t="s">
        <v>79</v>
      </c>
      <c r="AV251" s="11" t="s">
        <v>77</v>
      </c>
      <c r="AW251" s="11" t="s">
        <v>32</v>
      </c>
      <c r="AX251" s="11" t="s">
        <v>69</v>
      </c>
      <c r="AY251" s="147" t="s">
        <v>135</v>
      </c>
    </row>
    <row r="252" spans="2:51" s="12" customFormat="1" ht="12">
      <c r="B252" s="152"/>
      <c r="C252" s="268"/>
      <c r="D252" s="263" t="s">
        <v>146</v>
      </c>
      <c r="E252" s="269" t="s">
        <v>3</v>
      </c>
      <c r="F252" s="270" t="s">
        <v>79</v>
      </c>
      <c r="G252" s="268"/>
      <c r="H252" s="271">
        <v>2</v>
      </c>
      <c r="I252" s="154"/>
      <c r="L252" s="152"/>
      <c r="M252" s="155"/>
      <c r="N252" s="156"/>
      <c r="O252" s="156"/>
      <c r="P252" s="156"/>
      <c r="Q252" s="156"/>
      <c r="R252" s="156"/>
      <c r="S252" s="156"/>
      <c r="T252" s="157"/>
      <c r="AT252" s="153" t="s">
        <v>146</v>
      </c>
      <c r="AU252" s="153" t="s">
        <v>79</v>
      </c>
      <c r="AV252" s="12" t="s">
        <v>79</v>
      </c>
      <c r="AW252" s="12" t="s">
        <v>32</v>
      </c>
      <c r="AX252" s="12" t="s">
        <v>69</v>
      </c>
      <c r="AY252" s="153" t="s">
        <v>135</v>
      </c>
    </row>
    <row r="253" spans="2:51" s="11" customFormat="1" ht="12">
      <c r="B253" s="146"/>
      <c r="C253" s="265"/>
      <c r="D253" s="263" t="s">
        <v>146</v>
      </c>
      <c r="E253" s="266" t="s">
        <v>3</v>
      </c>
      <c r="F253" s="267" t="s">
        <v>381</v>
      </c>
      <c r="G253" s="265"/>
      <c r="H253" s="266" t="s">
        <v>3</v>
      </c>
      <c r="I253" s="148"/>
      <c r="L253" s="146"/>
      <c r="M253" s="149"/>
      <c r="N253" s="150"/>
      <c r="O253" s="150"/>
      <c r="P253" s="150"/>
      <c r="Q253" s="150"/>
      <c r="R253" s="150"/>
      <c r="S253" s="150"/>
      <c r="T253" s="151"/>
      <c r="AT253" s="147" t="s">
        <v>146</v>
      </c>
      <c r="AU253" s="147" t="s">
        <v>79</v>
      </c>
      <c r="AV253" s="11" t="s">
        <v>77</v>
      </c>
      <c r="AW253" s="11" t="s">
        <v>32</v>
      </c>
      <c r="AX253" s="11" t="s">
        <v>69</v>
      </c>
      <c r="AY253" s="147" t="s">
        <v>135</v>
      </c>
    </row>
    <row r="254" spans="2:51" s="12" customFormat="1" ht="12">
      <c r="B254" s="152"/>
      <c r="C254" s="268"/>
      <c r="D254" s="263" t="s">
        <v>146</v>
      </c>
      <c r="E254" s="269" t="s">
        <v>3</v>
      </c>
      <c r="F254" s="270" t="s">
        <v>176</v>
      </c>
      <c r="G254" s="268"/>
      <c r="H254" s="271">
        <v>8</v>
      </c>
      <c r="I254" s="154"/>
      <c r="L254" s="152"/>
      <c r="M254" s="155"/>
      <c r="N254" s="156"/>
      <c r="O254" s="156"/>
      <c r="P254" s="156"/>
      <c r="Q254" s="156"/>
      <c r="R254" s="156"/>
      <c r="S254" s="156"/>
      <c r="T254" s="157"/>
      <c r="AT254" s="153" t="s">
        <v>146</v>
      </c>
      <c r="AU254" s="153" t="s">
        <v>79</v>
      </c>
      <c r="AV254" s="12" t="s">
        <v>79</v>
      </c>
      <c r="AW254" s="12" t="s">
        <v>32</v>
      </c>
      <c r="AX254" s="12" t="s">
        <v>69</v>
      </c>
      <c r="AY254" s="153" t="s">
        <v>135</v>
      </c>
    </row>
    <row r="255" spans="2:51" s="11" customFormat="1" ht="12">
      <c r="B255" s="146"/>
      <c r="C255" s="265"/>
      <c r="D255" s="263" t="s">
        <v>146</v>
      </c>
      <c r="E255" s="266" t="s">
        <v>3</v>
      </c>
      <c r="F255" s="267" t="s">
        <v>382</v>
      </c>
      <c r="G255" s="265"/>
      <c r="H255" s="266" t="s">
        <v>3</v>
      </c>
      <c r="I255" s="148"/>
      <c r="L255" s="146"/>
      <c r="M255" s="149"/>
      <c r="N255" s="150"/>
      <c r="O255" s="150"/>
      <c r="P255" s="150"/>
      <c r="Q255" s="150"/>
      <c r="R255" s="150"/>
      <c r="S255" s="150"/>
      <c r="T255" s="151"/>
      <c r="AT255" s="147" t="s">
        <v>146</v>
      </c>
      <c r="AU255" s="147" t="s">
        <v>79</v>
      </c>
      <c r="AV255" s="11" t="s">
        <v>77</v>
      </c>
      <c r="AW255" s="11" t="s">
        <v>32</v>
      </c>
      <c r="AX255" s="11" t="s">
        <v>69</v>
      </c>
      <c r="AY255" s="147" t="s">
        <v>135</v>
      </c>
    </row>
    <row r="256" spans="2:51" s="12" customFormat="1" ht="12">
      <c r="B256" s="152"/>
      <c r="C256" s="268"/>
      <c r="D256" s="263" t="s">
        <v>146</v>
      </c>
      <c r="E256" s="269" t="s">
        <v>3</v>
      </c>
      <c r="F256" s="270" t="s">
        <v>166</v>
      </c>
      <c r="G256" s="268"/>
      <c r="H256" s="271">
        <v>5</v>
      </c>
      <c r="I256" s="154"/>
      <c r="L256" s="152"/>
      <c r="M256" s="155"/>
      <c r="N256" s="156"/>
      <c r="O256" s="156"/>
      <c r="P256" s="156"/>
      <c r="Q256" s="156"/>
      <c r="R256" s="156"/>
      <c r="S256" s="156"/>
      <c r="T256" s="157"/>
      <c r="AT256" s="153" t="s">
        <v>146</v>
      </c>
      <c r="AU256" s="153" t="s">
        <v>79</v>
      </c>
      <c r="AV256" s="12" t="s">
        <v>79</v>
      </c>
      <c r="AW256" s="12" t="s">
        <v>32</v>
      </c>
      <c r="AX256" s="12" t="s">
        <v>69</v>
      </c>
      <c r="AY256" s="153" t="s">
        <v>135</v>
      </c>
    </row>
    <row r="257" spans="2:51" s="11" customFormat="1" ht="12">
      <c r="B257" s="146"/>
      <c r="C257" s="265"/>
      <c r="D257" s="263" t="s">
        <v>146</v>
      </c>
      <c r="E257" s="266" t="s">
        <v>3</v>
      </c>
      <c r="F257" s="267" t="s">
        <v>383</v>
      </c>
      <c r="G257" s="265"/>
      <c r="H257" s="266" t="s">
        <v>3</v>
      </c>
      <c r="I257" s="148"/>
      <c r="L257" s="146"/>
      <c r="M257" s="149"/>
      <c r="N257" s="150"/>
      <c r="O257" s="150"/>
      <c r="P257" s="150"/>
      <c r="Q257" s="150"/>
      <c r="R257" s="150"/>
      <c r="S257" s="150"/>
      <c r="T257" s="151"/>
      <c r="AT257" s="147" t="s">
        <v>146</v>
      </c>
      <c r="AU257" s="147" t="s">
        <v>79</v>
      </c>
      <c r="AV257" s="11" t="s">
        <v>77</v>
      </c>
      <c r="AW257" s="11" t="s">
        <v>32</v>
      </c>
      <c r="AX257" s="11" t="s">
        <v>69</v>
      </c>
      <c r="AY257" s="147" t="s">
        <v>135</v>
      </c>
    </row>
    <row r="258" spans="2:51" s="12" customFormat="1" ht="12">
      <c r="B258" s="152"/>
      <c r="C258" s="268"/>
      <c r="D258" s="263" t="s">
        <v>146</v>
      </c>
      <c r="E258" s="269" t="s">
        <v>3</v>
      </c>
      <c r="F258" s="270" t="s">
        <v>166</v>
      </c>
      <c r="G258" s="268"/>
      <c r="H258" s="271">
        <v>5</v>
      </c>
      <c r="I258" s="154"/>
      <c r="L258" s="152"/>
      <c r="M258" s="155"/>
      <c r="N258" s="156"/>
      <c r="O258" s="156"/>
      <c r="P258" s="156"/>
      <c r="Q258" s="156"/>
      <c r="R258" s="156"/>
      <c r="S258" s="156"/>
      <c r="T258" s="157"/>
      <c r="AT258" s="153" t="s">
        <v>146</v>
      </c>
      <c r="AU258" s="153" t="s">
        <v>79</v>
      </c>
      <c r="AV258" s="12" t="s">
        <v>79</v>
      </c>
      <c r="AW258" s="12" t="s">
        <v>32</v>
      </c>
      <c r="AX258" s="12" t="s">
        <v>69</v>
      </c>
      <c r="AY258" s="153" t="s">
        <v>135</v>
      </c>
    </row>
    <row r="259" spans="2:51" s="13" customFormat="1" ht="12">
      <c r="B259" s="158"/>
      <c r="C259" s="272"/>
      <c r="D259" s="263" t="s">
        <v>146</v>
      </c>
      <c r="E259" s="273" t="s">
        <v>3</v>
      </c>
      <c r="F259" s="274" t="s">
        <v>151</v>
      </c>
      <c r="G259" s="272"/>
      <c r="H259" s="275">
        <v>20</v>
      </c>
      <c r="I259" s="160"/>
      <c r="L259" s="158"/>
      <c r="M259" s="161"/>
      <c r="N259" s="162"/>
      <c r="O259" s="162"/>
      <c r="P259" s="162"/>
      <c r="Q259" s="162"/>
      <c r="R259" s="162"/>
      <c r="S259" s="162"/>
      <c r="T259" s="163"/>
      <c r="AT259" s="159" t="s">
        <v>146</v>
      </c>
      <c r="AU259" s="159" t="s">
        <v>79</v>
      </c>
      <c r="AV259" s="13" t="s">
        <v>142</v>
      </c>
      <c r="AW259" s="13" t="s">
        <v>32</v>
      </c>
      <c r="AX259" s="13" t="s">
        <v>77</v>
      </c>
      <c r="AY259" s="159" t="s">
        <v>135</v>
      </c>
    </row>
    <row r="260" spans="2:65" s="1" customFormat="1" ht="16.5" customHeight="1">
      <c r="B260" s="136"/>
      <c r="C260" s="276" t="s">
        <v>384</v>
      </c>
      <c r="D260" s="276" t="s">
        <v>172</v>
      </c>
      <c r="E260" s="277" t="s">
        <v>385</v>
      </c>
      <c r="F260" s="278" t="s">
        <v>386</v>
      </c>
      <c r="G260" s="279" t="s">
        <v>223</v>
      </c>
      <c r="H260" s="280">
        <v>4</v>
      </c>
      <c r="I260" s="165"/>
      <c r="J260" s="166">
        <f>ROUND(I260*H260,2)</f>
        <v>0</v>
      </c>
      <c r="K260" s="164" t="s">
        <v>141</v>
      </c>
      <c r="L260" s="167"/>
      <c r="M260" s="168" t="s">
        <v>3</v>
      </c>
      <c r="N260" s="169" t="s">
        <v>41</v>
      </c>
      <c r="O260" s="49"/>
      <c r="P260" s="142">
        <f>O260*H260</f>
        <v>0</v>
      </c>
      <c r="Q260" s="142">
        <v>0.01272</v>
      </c>
      <c r="R260" s="142">
        <f>Q260*H260</f>
        <v>0.05088</v>
      </c>
      <c r="S260" s="142">
        <v>0</v>
      </c>
      <c r="T260" s="143">
        <f>S260*H260</f>
        <v>0</v>
      </c>
      <c r="AR260" s="16" t="s">
        <v>176</v>
      </c>
      <c r="AT260" s="16" t="s">
        <v>172</v>
      </c>
      <c r="AU260" s="16" t="s">
        <v>79</v>
      </c>
      <c r="AY260" s="16" t="s">
        <v>135</v>
      </c>
      <c r="BE260" s="144">
        <f>IF(N260="základní",J260,0)</f>
        <v>0</v>
      </c>
      <c r="BF260" s="144">
        <f>IF(N260="snížená",J260,0)</f>
        <v>0</v>
      </c>
      <c r="BG260" s="144">
        <f>IF(N260="zákl. přenesená",J260,0)</f>
        <v>0</v>
      </c>
      <c r="BH260" s="144">
        <f>IF(N260="sníž. přenesená",J260,0)</f>
        <v>0</v>
      </c>
      <c r="BI260" s="144">
        <f>IF(N260="nulová",J260,0)</f>
        <v>0</v>
      </c>
      <c r="BJ260" s="16" t="s">
        <v>77</v>
      </c>
      <c r="BK260" s="144">
        <f>ROUND(I260*H260,2)</f>
        <v>0</v>
      </c>
      <c r="BL260" s="16" t="s">
        <v>142</v>
      </c>
      <c r="BM260" s="16" t="s">
        <v>387</v>
      </c>
    </row>
    <row r="261" spans="2:47" s="1" customFormat="1" ht="12">
      <c r="B261" s="30"/>
      <c r="C261" s="262"/>
      <c r="D261" s="263" t="s">
        <v>144</v>
      </c>
      <c r="E261" s="262"/>
      <c r="F261" s="264" t="s">
        <v>386</v>
      </c>
      <c r="G261" s="262"/>
      <c r="H261" s="262"/>
      <c r="I261" s="84"/>
      <c r="L261" s="30"/>
      <c r="M261" s="145"/>
      <c r="N261" s="49"/>
      <c r="O261" s="49"/>
      <c r="P261" s="49"/>
      <c r="Q261" s="49"/>
      <c r="R261" s="49"/>
      <c r="S261" s="49"/>
      <c r="T261" s="50"/>
      <c r="AT261" s="16" t="s">
        <v>144</v>
      </c>
      <c r="AU261" s="16" t="s">
        <v>79</v>
      </c>
    </row>
    <row r="262" spans="2:65" s="1" customFormat="1" ht="16.5" customHeight="1">
      <c r="B262" s="136"/>
      <c r="C262" s="276" t="s">
        <v>388</v>
      </c>
      <c r="D262" s="276" t="s">
        <v>172</v>
      </c>
      <c r="E262" s="277" t="s">
        <v>389</v>
      </c>
      <c r="F262" s="278" t="s">
        <v>390</v>
      </c>
      <c r="G262" s="279" t="s">
        <v>223</v>
      </c>
      <c r="H262" s="280">
        <v>7</v>
      </c>
      <c r="I262" s="165"/>
      <c r="J262" s="166">
        <f>ROUND(I262*H262,2)</f>
        <v>0</v>
      </c>
      <c r="K262" s="164" t="s">
        <v>141</v>
      </c>
      <c r="L262" s="167"/>
      <c r="M262" s="168" t="s">
        <v>3</v>
      </c>
      <c r="N262" s="169" t="s">
        <v>41</v>
      </c>
      <c r="O262" s="49"/>
      <c r="P262" s="142">
        <f>O262*H262</f>
        <v>0</v>
      </c>
      <c r="Q262" s="142">
        <v>0.01225</v>
      </c>
      <c r="R262" s="142">
        <f>Q262*H262</f>
        <v>0.08575</v>
      </c>
      <c r="S262" s="142">
        <v>0</v>
      </c>
      <c r="T262" s="143">
        <f>S262*H262</f>
        <v>0</v>
      </c>
      <c r="AR262" s="16" t="s">
        <v>176</v>
      </c>
      <c r="AT262" s="16" t="s">
        <v>172</v>
      </c>
      <c r="AU262" s="16" t="s">
        <v>79</v>
      </c>
      <c r="AY262" s="16" t="s">
        <v>135</v>
      </c>
      <c r="BE262" s="144">
        <f>IF(N262="základní",J262,0)</f>
        <v>0</v>
      </c>
      <c r="BF262" s="144">
        <f>IF(N262="snížená",J262,0)</f>
        <v>0</v>
      </c>
      <c r="BG262" s="144">
        <f>IF(N262="zákl. přenesená",J262,0)</f>
        <v>0</v>
      </c>
      <c r="BH262" s="144">
        <f>IF(N262="sníž. přenesená",J262,0)</f>
        <v>0</v>
      </c>
      <c r="BI262" s="144">
        <f>IF(N262="nulová",J262,0)</f>
        <v>0</v>
      </c>
      <c r="BJ262" s="16" t="s">
        <v>77</v>
      </c>
      <c r="BK262" s="144">
        <f>ROUND(I262*H262,2)</f>
        <v>0</v>
      </c>
      <c r="BL262" s="16" t="s">
        <v>142</v>
      </c>
      <c r="BM262" s="16" t="s">
        <v>391</v>
      </c>
    </row>
    <row r="263" spans="2:47" s="1" customFormat="1" ht="12">
      <c r="B263" s="30"/>
      <c r="C263" s="262"/>
      <c r="D263" s="263" t="s">
        <v>144</v>
      </c>
      <c r="E263" s="262"/>
      <c r="F263" s="264" t="s">
        <v>390</v>
      </c>
      <c r="G263" s="262"/>
      <c r="H263" s="262"/>
      <c r="I263" s="84"/>
      <c r="L263" s="30"/>
      <c r="M263" s="145"/>
      <c r="N263" s="49"/>
      <c r="O263" s="49"/>
      <c r="P263" s="49"/>
      <c r="Q263" s="49"/>
      <c r="R263" s="49"/>
      <c r="S263" s="49"/>
      <c r="T263" s="50"/>
      <c r="AT263" s="16" t="s">
        <v>144</v>
      </c>
      <c r="AU263" s="16" t="s">
        <v>79</v>
      </c>
    </row>
    <row r="264" spans="2:65" s="1" customFormat="1" ht="16.5" customHeight="1">
      <c r="B264" s="136"/>
      <c r="C264" s="276" t="s">
        <v>392</v>
      </c>
      <c r="D264" s="276" t="s">
        <v>172</v>
      </c>
      <c r="E264" s="277" t="s">
        <v>393</v>
      </c>
      <c r="F264" s="278" t="s">
        <v>394</v>
      </c>
      <c r="G264" s="279" t="s">
        <v>223</v>
      </c>
      <c r="H264" s="280">
        <v>1</v>
      </c>
      <c r="I264" s="165"/>
      <c r="J264" s="166">
        <f>ROUND(I264*H264,2)</f>
        <v>0</v>
      </c>
      <c r="K264" s="164" t="s">
        <v>141</v>
      </c>
      <c r="L264" s="167"/>
      <c r="M264" s="168" t="s">
        <v>3</v>
      </c>
      <c r="N264" s="169" t="s">
        <v>41</v>
      </c>
      <c r="O264" s="49"/>
      <c r="P264" s="142">
        <f>O264*H264</f>
        <v>0</v>
      </c>
      <c r="Q264" s="142">
        <v>0.01489</v>
      </c>
      <c r="R264" s="142">
        <f>Q264*H264</f>
        <v>0.01489</v>
      </c>
      <c r="S264" s="142">
        <v>0</v>
      </c>
      <c r="T264" s="143">
        <f>S264*H264</f>
        <v>0</v>
      </c>
      <c r="AR264" s="16" t="s">
        <v>176</v>
      </c>
      <c r="AT264" s="16" t="s">
        <v>172</v>
      </c>
      <c r="AU264" s="16" t="s">
        <v>79</v>
      </c>
      <c r="AY264" s="16" t="s">
        <v>135</v>
      </c>
      <c r="BE264" s="144">
        <f>IF(N264="základní",J264,0)</f>
        <v>0</v>
      </c>
      <c r="BF264" s="144">
        <f>IF(N264="snížená",J264,0)</f>
        <v>0</v>
      </c>
      <c r="BG264" s="144">
        <f>IF(N264="zákl. přenesená",J264,0)</f>
        <v>0</v>
      </c>
      <c r="BH264" s="144">
        <f>IF(N264="sníž. přenesená",J264,0)</f>
        <v>0</v>
      </c>
      <c r="BI264" s="144">
        <f>IF(N264="nulová",J264,0)</f>
        <v>0</v>
      </c>
      <c r="BJ264" s="16" t="s">
        <v>77</v>
      </c>
      <c r="BK264" s="144">
        <f>ROUND(I264*H264,2)</f>
        <v>0</v>
      </c>
      <c r="BL264" s="16" t="s">
        <v>142</v>
      </c>
      <c r="BM264" s="16" t="s">
        <v>395</v>
      </c>
    </row>
    <row r="265" spans="2:47" s="1" customFormat="1" ht="12">
      <c r="B265" s="30"/>
      <c r="C265" s="262"/>
      <c r="D265" s="263" t="s">
        <v>144</v>
      </c>
      <c r="E265" s="262"/>
      <c r="F265" s="264" t="s">
        <v>394</v>
      </c>
      <c r="G265" s="262"/>
      <c r="H265" s="262"/>
      <c r="I265" s="84"/>
      <c r="L265" s="30"/>
      <c r="M265" s="145"/>
      <c r="N265" s="49"/>
      <c r="O265" s="49"/>
      <c r="P265" s="49"/>
      <c r="Q265" s="49"/>
      <c r="R265" s="49"/>
      <c r="S265" s="49"/>
      <c r="T265" s="50"/>
      <c r="AT265" s="16" t="s">
        <v>144</v>
      </c>
      <c r="AU265" s="16" t="s">
        <v>79</v>
      </c>
    </row>
    <row r="266" spans="2:65" s="1" customFormat="1" ht="16.5" customHeight="1">
      <c r="B266" s="136"/>
      <c r="C266" s="276" t="s">
        <v>396</v>
      </c>
      <c r="D266" s="276" t="s">
        <v>172</v>
      </c>
      <c r="E266" s="277" t="s">
        <v>397</v>
      </c>
      <c r="F266" s="278" t="s">
        <v>398</v>
      </c>
      <c r="G266" s="279" t="s">
        <v>223</v>
      </c>
      <c r="H266" s="280">
        <v>4</v>
      </c>
      <c r="I266" s="165"/>
      <c r="J266" s="166">
        <f>ROUND(I266*H266,2)</f>
        <v>0</v>
      </c>
      <c r="K266" s="164" t="s">
        <v>141</v>
      </c>
      <c r="L266" s="167"/>
      <c r="M266" s="168" t="s">
        <v>3</v>
      </c>
      <c r="N266" s="169" t="s">
        <v>41</v>
      </c>
      <c r="O266" s="49"/>
      <c r="P266" s="142">
        <f>O266*H266</f>
        <v>0</v>
      </c>
      <c r="Q266" s="142">
        <v>0.01521</v>
      </c>
      <c r="R266" s="142">
        <f>Q266*H266</f>
        <v>0.06084</v>
      </c>
      <c r="S266" s="142">
        <v>0</v>
      </c>
      <c r="T266" s="143">
        <f>S266*H266</f>
        <v>0</v>
      </c>
      <c r="AR266" s="16" t="s">
        <v>176</v>
      </c>
      <c r="AT266" s="16" t="s">
        <v>172</v>
      </c>
      <c r="AU266" s="16" t="s">
        <v>79</v>
      </c>
      <c r="AY266" s="16" t="s">
        <v>135</v>
      </c>
      <c r="BE266" s="144">
        <f>IF(N266="základní",J266,0)</f>
        <v>0</v>
      </c>
      <c r="BF266" s="144">
        <f>IF(N266="snížená",J266,0)</f>
        <v>0</v>
      </c>
      <c r="BG266" s="144">
        <f>IF(N266="zákl. přenesená",J266,0)</f>
        <v>0</v>
      </c>
      <c r="BH266" s="144">
        <f>IF(N266="sníž. přenesená",J266,0)</f>
        <v>0</v>
      </c>
      <c r="BI266" s="144">
        <f>IF(N266="nulová",J266,0)</f>
        <v>0</v>
      </c>
      <c r="BJ266" s="16" t="s">
        <v>77</v>
      </c>
      <c r="BK266" s="144">
        <f>ROUND(I266*H266,2)</f>
        <v>0</v>
      </c>
      <c r="BL266" s="16" t="s">
        <v>142</v>
      </c>
      <c r="BM266" s="16" t="s">
        <v>399</v>
      </c>
    </row>
    <row r="267" spans="2:47" s="1" customFormat="1" ht="12">
      <c r="B267" s="30"/>
      <c r="C267" s="262"/>
      <c r="D267" s="263" t="s">
        <v>144</v>
      </c>
      <c r="E267" s="262"/>
      <c r="F267" s="264" t="s">
        <v>398</v>
      </c>
      <c r="G267" s="262"/>
      <c r="H267" s="262"/>
      <c r="I267" s="84"/>
      <c r="L267" s="30"/>
      <c r="M267" s="145"/>
      <c r="N267" s="49"/>
      <c r="O267" s="49"/>
      <c r="P267" s="49"/>
      <c r="Q267" s="49"/>
      <c r="R267" s="49"/>
      <c r="S267" s="49"/>
      <c r="T267" s="50"/>
      <c r="AT267" s="16" t="s">
        <v>144</v>
      </c>
      <c r="AU267" s="16" t="s">
        <v>79</v>
      </c>
    </row>
    <row r="268" spans="2:65" s="1" customFormat="1" ht="16.5" customHeight="1">
      <c r="B268" s="136"/>
      <c r="C268" s="276" t="s">
        <v>400</v>
      </c>
      <c r="D268" s="276" t="s">
        <v>172</v>
      </c>
      <c r="E268" s="277" t="s">
        <v>401</v>
      </c>
      <c r="F268" s="278" t="s">
        <v>402</v>
      </c>
      <c r="G268" s="279" t="s">
        <v>223</v>
      </c>
      <c r="H268" s="280">
        <v>4</v>
      </c>
      <c r="I268" s="165"/>
      <c r="J268" s="166">
        <f>ROUND(I268*H268,2)</f>
        <v>0</v>
      </c>
      <c r="K268" s="164" t="s">
        <v>141</v>
      </c>
      <c r="L268" s="167"/>
      <c r="M268" s="168" t="s">
        <v>3</v>
      </c>
      <c r="N268" s="169" t="s">
        <v>41</v>
      </c>
      <c r="O268" s="49"/>
      <c r="P268" s="142">
        <f>O268*H268</f>
        <v>0</v>
      </c>
      <c r="Q268" s="142">
        <v>0.01553</v>
      </c>
      <c r="R268" s="142">
        <f>Q268*H268</f>
        <v>0.06212</v>
      </c>
      <c r="S268" s="142">
        <v>0</v>
      </c>
      <c r="T268" s="143">
        <f>S268*H268</f>
        <v>0</v>
      </c>
      <c r="AR268" s="16" t="s">
        <v>176</v>
      </c>
      <c r="AT268" s="16" t="s">
        <v>172</v>
      </c>
      <c r="AU268" s="16" t="s">
        <v>79</v>
      </c>
      <c r="AY268" s="16" t="s">
        <v>135</v>
      </c>
      <c r="BE268" s="144">
        <f>IF(N268="základní",J268,0)</f>
        <v>0</v>
      </c>
      <c r="BF268" s="144">
        <f>IF(N268="snížená",J268,0)</f>
        <v>0</v>
      </c>
      <c r="BG268" s="144">
        <f>IF(N268="zákl. přenesená",J268,0)</f>
        <v>0</v>
      </c>
      <c r="BH268" s="144">
        <f>IF(N268="sníž. přenesená",J268,0)</f>
        <v>0</v>
      </c>
      <c r="BI268" s="144">
        <f>IF(N268="nulová",J268,0)</f>
        <v>0</v>
      </c>
      <c r="BJ268" s="16" t="s">
        <v>77</v>
      </c>
      <c r="BK268" s="144">
        <f>ROUND(I268*H268,2)</f>
        <v>0</v>
      </c>
      <c r="BL268" s="16" t="s">
        <v>142</v>
      </c>
      <c r="BM268" s="16" t="s">
        <v>403</v>
      </c>
    </row>
    <row r="269" spans="2:47" s="1" customFormat="1" ht="12">
      <c r="B269" s="30"/>
      <c r="C269" s="262"/>
      <c r="D269" s="263" t="s">
        <v>144</v>
      </c>
      <c r="E269" s="262"/>
      <c r="F269" s="264" t="s">
        <v>402</v>
      </c>
      <c r="G269" s="262"/>
      <c r="H269" s="262"/>
      <c r="I269" s="84"/>
      <c r="L269" s="30"/>
      <c r="M269" s="145"/>
      <c r="N269" s="49"/>
      <c r="O269" s="49"/>
      <c r="P269" s="49"/>
      <c r="Q269" s="49"/>
      <c r="R269" s="49"/>
      <c r="S269" s="49"/>
      <c r="T269" s="50"/>
      <c r="AT269" s="16" t="s">
        <v>144</v>
      </c>
      <c r="AU269" s="16" t="s">
        <v>79</v>
      </c>
    </row>
    <row r="270" spans="2:65" s="1" customFormat="1" ht="16.5" customHeight="1">
      <c r="B270" s="136"/>
      <c r="C270" s="257" t="s">
        <v>404</v>
      </c>
      <c r="D270" s="257" t="s">
        <v>137</v>
      </c>
      <c r="E270" s="258" t="s">
        <v>405</v>
      </c>
      <c r="F270" s="259" t="s">
        <v>406</v>
      </c>
      <c r="G270" s="260" t="s">
        <v>223</v>
      </c>
      <c r="H270" s="261">
        <v>2</v>
      </c>
      <c r="I270" s="138"/>
      <c r="J270" s="139">
        <f>ROUND(I270*H270,2)</f>
        <v>0</v>
      </c>
      <c r="K270" s="137" t="s">
        <v>141</v>
      </c>
      <c r="L270" s="30"/>
      <c r="M270" s="140" t="s">
        <v>3</v>
      </c>
      <c r="N270" s="141" t="s">
        <v>41</v>
      </c>
      <c r="O270" s="49"/>
      <c r="P270" s="142">
        <f>O270*H270</f>
        <v>0</v>
      </c>
      <c r="Q270" s="142">
        <v>0.0009632461</v>
      </c>
      <c r="R270" s="142">
        <f>Q270*H270</f>
        <v>0.0019264922</v>
      </c>
      <c r="S270" s="142">
        <v>0</v>
      </c>
      <c r="T270" s="143">
        <f>S270*H270</f>
        <v>0</v>
      </c>
      <c r="AR270" s="16" t="s">
        <v>142</v>
      </c>
      <c r="AT270" s="16" t="s">
        <v>137</v>
      </c>
      <c r="AU270" s="16" t="s">
        <v>79</v>
      </c>
      <c r="AY270" s="16" t="s">
        <v>135</v>
      </c>
      <c r="BE270" s="144">
        <f>IF(N270="základní",J270,0)</f>
        <v>0</v>
      </c>
      <c r="BF270" s="144">
        <f>IF(N270="snížená",J270,0)</f>
        <v>0</v>
      </c>
      <c r="BG270" s="144">
        <f>IF(N270="zákl. přenesená",J270,0)</f>
        <v>0</v>
      </c>
      <c r="BH270" s="144">
        <f>IF(N270="sníž. přenesená",J270,0)</f>
        <v>0</v>
      </c>
      <c r="BI270" s="144">
        <f>IF(N270="nulová",J270,0)</f>
        <v>0</v>
      </c>
      <c r="BJ270" s="16" t="s">
        <v>77</v>
      </c>
      <c r="BK270" s="144">
        <f>ROUND(I270*H270,2)</f>
        <v>0</v>
      </c>
      <c r="BL270" s="16" t="s">
        <v>142</v>
      </c>
      <c r="BM270" s="16" t="s">
        <v>407</v>
      </c>
    </row>
    <row r="271" spans="2:47" s="1" customFormat="1" ht="19.5">
      <c r="B271" s="30"/>
      <c r="C271" s="262"/>
      <c r="D271" s="263" t="s">
        <v>144</v>
      </c>
      <c r="E271" s="262"/>
      <c r="F271" s="264" t="s">
        <v>408</v>
      </c>
      <c r="G271" s="262"/>
      <c r="H271" s="262"/>
      <c r="I271" s="84"/>
      <c r="L271" s="30"/>
      <c r="M271" s="145"/>
      <c r="N271" s="49"/>
      <c r="O271" s="49"/>
      <c r="P271" s="49"/>
      <c r="Q271" s="49"/>
      <c r="R271" s="49"/>
      <c r="S271" s="49"/>
      <c r="T271" s="50"/>
      <c r="AT271" s="16" t="s">
        <v>144</v>
      </c>
      <c r="AU271" s="16" t="s">
        <v>79</v>
      </c>
    </row>
    <row r="272" spans="2:65" s="1" customFormat="1" ht="16.5" customHeight="1">
      <c r="B272" s="136"/>
      <c r="C272" s="276" t="s">
        <v>409</v>
      </c>
      <c r="D272" s="276" t="s">
        <v>172</v>
      </c>
      <c r="E272" s="277" t="s">
        <v>410</v>
      </c>
      <c r="F272" s="278" t="s">
        <v>411</v>
      </c>
      <c r="G272" s="279" t="s">
        <v>223</v>
      </c>
      <c r="H272" s="280">
        <v>1</v>
      </c>
      <c r="I272" s="165"/>
      <c r="J272" s="166">
        <f>ROUND(I272*H272,2)</f>
        <v>0</v>
      </c>
      <c r="K272" s="164" t="s">
        <v>141</v>
      </c>
      <c r="L272" s="167"/>
      <c r="M272" s="168" t="s">
        <v>3</v>
      </c>
      <c r="N272" s="169" t="s">
        <v>41</v>
      </c>
      <c r="O272" s="49"/>
      <c r="P272" s="142">
        <f>O272*H272</f>
        <v>0</v>
      </c>
      <c r="Q272" s="142">
        <v>0.023</v>
      </c>
      <c r="R272" s="142">
        <f>Q272*H272</f>
        <v>0.023</v>
      </c>
      <c r="S272" s="142">
        <v>0</v>
      </c>
      <c r="T272" s="143">
        <f>S272*H272</f>
        <v>0</v>
      </c>
      <c r="AR272" s="16" t="s">
        <v>176</v>
      </c>
      <c r="AT272" s="16" t="s">
        <v>172</v>
      </c>
      <c r="AU272" s="16" t="s">
        <v>79</v>
      </c>
      <c r="AY272" s="16" t="s">
        <v>135</v>
      </c>
      <c r="BE272" s="144">
        <f>IF(N272="základní",J272,0)</f>
        <v>0</v>
      </c>
      <c r="BF272" s="144">
        <f>IF(N272="snížená",J272,0)</f>
        <v>0</v>
      </c>
      <c r="BG272" s="144">
        <f>IF(N272="zákl. přenesená",J272,0)</f>
        <v>0</v>
      </c>
      <c r="BH272" s="144">
        <f>IF(N272="sníž. přenesená",J272,0)</f>
        <v>0</v>
      </c>
      <c r="BI272" s="144">
        <f>IF(N272="nulová",J272,0)</f>
        <v>0</v>
      </c>
      <c r="BJ272" s="16" t="s">
        <v>77</v>
      </c>
      <c r="BK272" s="144">
        <f>ROUND(I272*H272,2)</f>
        <v>0</v>
      </c>
      <c r="BL272" s="16" t="s">
        <v>142</v>
      </c>
      <c r="BM272" s="16" t="s">
        <v>412</v>
      </c>
    </row>
    <row r="273" spans="2:47" s="1" customFormat="1" ht="12">
      <c r="B273" s="30"/>
      <c r="C273" s="262"/>
      <c r="D273" s="263" t="s">
        <v>144</v>
      </c>
      <c r="E273" s="262"/>
      <c r="F273" s="264" t="s">
        <v>411</v>
      </c>
      <c r="G273" s="262"/>
      <c r="H273" s="262"/>
      <c r="I273" s="84"/>
      <c r="L273" s="30"/>
      <c r="M273" s="145"/>
      <c r="N273" s="49"/>
      <c r="O273" s="49"/>
      <c r="P273" s="49"/>
      <c r="Q273" s="49"/>
      <c r="R273" s="49"/>
      <c r="S273" s="49"/>
      <c r="T273" s="50"/>
      <c r="AT273" s="16" t="s">
        <v>144</v>
      </c>
      <c r="AU273" s="16" t="s">
        <v>79</v>
      </c>
    </row>
    <row r="274" spans="2:65" s="1" customFormat="1" ht="16.5" customHeight="1">
      <c r="B274" s="136"/>
      <c r="C274" s="276" t="s">
        <v>413</v>
      </c>
      <c r="D274" s="276" t="s">
        <v>172</v>
      </c>
      <c r="E274" s="277" t="s">
        <v>414</v>
      </c>
      <c r="F274" s="278" t="s">
        <v>415</v>
      </c>
      <c r="G274" s="279" t="s">
        <v>223</v>
      </c>
      <c r="H274" s="280">
        <v>1</v>
      </c>
      <c r="I274" s="165"/>
      <c r="J274" s="166">
        <f>ROUND(I274*H274,2)</f>
        <v>0</v>
      </c>
      <c r="K274" s="164" t="s">
        <v>141</v>
      </c>
      <c r="L274" s="167"/>
      <c r="M274" s="168" t="s">
        <v>3</v>
      </c>
      <c r="N274" s="169" t="s">
        <v>41</v>
      </c>
      <c r="O274" s="49"/>
      <c r="P274" s="142">
        <f>O274*H274</f>
        <v>0</v>
      </c>
      <c r="Q274" s="142">
        <v>0.042</v>
      </c>
      <c r="R274" s="142">
        <f>Q274*H274</f>
        <v>0.042</v>
      </c>
      <c r="S274" s="142">
        <v>0</v>
      </c>
      <c r="T274" s="143">
        <f>S274*H274</f>
        <v>0</v>
      </c>
      <c r="AR274" s="16" t="s">
        <v>176</v>
      </c>
      <c r="AT274" s="16" t="s">
        <v>172</v>
      </c>
      <c r="AU274" s="16" t="s">
        <v>79</v>
      </c>
      <c r="AY274" s="16" t="s">
        <v>135</v>
      </c>
      <c r="BE274" s="144">
        <f>IF(N274="základní",J274,0)</f>
        <v>0</v>
      </c>
      <c r="BF274" s="144">
        <f>IF(N274="snížená",J274,0)</f>
        <v>0</v>
      </c>
      <c r="BG274" s="144">
        <f>IF(N274="zákl. přenesená",J274,0)</f>
        <v>0</v>
      </c>
      <c r="BH274" s="144">
        <f>IF(N274="sníž. přenesená",J274,0)</f>
        <v>0</v>
      </c>
      <c r="BI274" s="144">
        <f>IF(N274="nulová",J274,0)</f>
        <v>0</v>
      </c>
      <c r="BJ274" s="16" t="s">
        <v>77</v>
      </c>
      <c r="BK274" s="144">
        <f>ROUND(I274*H274,2)</f>
        <v>0</v>
      </c>
      <c r="BL274" s="16" t="s">
        <v>142</v>
      </c>
      <c r="BM274" s="16" t="s">
        <v>416</v>
      </c>
    </row>
    <row r="275" spans="2:47" s="1" customFormat="1" ht="12">
      <c r="B275" s="30"/>
      <c r="C275" s="262"/>
      <c r="D275" s="263" t="s">
        <v>144</v>
      </c>
      <c r="E275" s="262"/>
      <c r="F275" s="264" t="s">
        <v>415</v>
      </c>
      <c r="G275" s="262"/>
      <c r="H275" s="262"/>
      <c r="I275" s="84"/>
      <c r="L275" s="30"/>
      <c r="M275" s="145"/>
      <c r="N275" s="49"/>
      <c r="O275" s="49"/>
      <c r="P275" s="49"/>
      <c r="Q275" s="49"/>
      <c r="R275" s="49"/>
      <c r="S275" s="49"/>
      <c r="T275" s="50"/>
      <c r="AT275" s="16" t="s">
        <v>144</v>
      </c>
      <c r="AU275" s="16" t="s">
        <v>79</v>
      </c>
    </row>
    <row r="276" spans="2:63" s="10" customFormat="1" ht="22.9" customHeight="1">
      <c r="B276" s="125"/>
      <c r="C276" s="253"/>
      <c r="D276" s="254" t="s">
        <v>68</v>
      </c>
      <c r="E276" s="256" t="s">
        <v>192</v>
      </c>
      <c r="F276" s="256" t="s">
        <v>417</v>
      </c>
      <c r="G276" s="253"/>
      <c r="H276" s="253"/>
      <c r="I276" s="127"/>
      <c r="J276" s="135">
        <f>BK276</f>
        <v>0</v>
      </c>
      <c r="L276" s="125"/>
      <c r="M276" s="129"/>
      <c r="N276" s="130"/>
      <c r="O276" s="130"/>
      <c r="P276" s="131">
        <f>SUM(P277:P308)</f>
        <v>0</v>
      </c>
      <c r="Q276" s="130"/>
      <c r="R276" s="131">
        <f>SUM(R277:R308)</f>
        <v>9.059624</v>
      </c>
      <c r="S276" s="130"/>
      <c r="T276" s="132">
        <f>SUM(T277:T308)</f>
        <v>73.46402499999999</v>
      </c>
      <c r="AR276" s="126" t="s">
        <v>77</v>
      </c>
      <c r="AT276" s="133" t="s">
        <v>68</v>
      </c>
      <c r="AU276" s="133" t="s">
        <v>77</v>
      </c>
      <c r="AY276" s="126" t="s">
        <v>135</v>
      </c>
      <c r="BK276" s="134">
        <f>SUM(BK277:BK308)</f>
        <v>0</v>
      </c>
    </row>
    <row r="277" spans="2:65" s="1" customFormat="1" ht="16.5" customHeight="1">
      <c r="B277" s="136"/>
      <c r="C277" s="257" t="s">
        <v>418</v>
      </c>
      <c r="D277" s="257" t="s">
        <v>137</v>
      </c>
      <c r="E277" s="258" t="s">
        <v>419</v>
      </c>
      <c r="F277" s="259" t="s">
        <v>420</v>
      </c>
      <c r="G277" s="260" t="s">
        <v>275</v>
      </c>
      <c r="H277" s="261">
        <v>40</v>
      </c>
      <c r="I277" s="138"/>
      <c r="J277" s="139">
        <f>ROUND(I277*H277,2)</f>
        <v>0</v>
      </c>
      <c r="K277" s="137" t="s">
        <v>141</v>
      </c>
      <c r="L277" s="30"/>
      <c r="M277" s="140" t="s">
        <v>3</v>
      </c>
      <c r="N277" s="141" t="s">
        <v>41</v>
      </c>
      <c r="O277" s="49"/>
      <c r="P277" s="142">
        <f>O277*H277</f>
        <v>0</v>
      </c>
      <c r="Q277" s="142">
        <v>0.1684906</v>
      </c>
      <c r="R277" s="142">
        <f>Q277*H277</f>
        <v>6.739623999999999</v>
      </c>
      <c r="S277" s="142">
        <v>0</v>
      </c>
      <c r="T277" s="143">
        <f>S277*H277</f>
        <v>0</v>
      </c>
      <c r="AR277" s="16" t="s">
        <v>142</v>
      </c>
      <c r="AT277" s="16" t="s">
        <v>137</v>
      </c>
      <c r="AU277" s="16" t="s">
        <v>79</v>
      </c>
      <c r="AY277" s="16" t="s">
        <v>135</v>
      </c>
      <c r="BE277" s="144">
        <f>IF(N277="základní",J277,0)</f>
        <v>0</v>
      </c>
      <c r="BF277" s="144">
        <f>IF(N277="snížená",J277,0)</f>
        <v>0</v>
      </c>
      <c r="BG277" s="144">
        <f>IF(N277="zákl. přenesená",J277,0)</f>
        <v>0</v>
      </c>
      <c r="BH277" s="144">
        <f>IF(N277="sníž. přenesená",J277,0)</f>
        <v>0</v>
      </c>
      <c r="BI277" s="144">
        <f>IF(N277="nulová",J277,0)</f>
        <v>0</v>
      </c>
      <c r="BJ277" s="16" t="s">
        <v>77</v>
      </c>
      <c r="BK277" s="144">
        <f>ROUND(I277*H277,2)</f>
        <v>0</v>
      </c>
      <c r="BL277" s="16" t="s">
        <v>142</v>
      </c>
      <c r="BM277" s="16" t="s">
        <v>421</v>
      </c>
    </row>
    <row r="278" spans="2:47" s="1" customFormat="1" ht="19.5">
      <c r="B278" s="30"/>
      <c r="C278" s="262"/>
      <c r="D278" s="263" t="s">
        <v>144</v>
      </c>
      <c r="E278" s="262"/>
      <c r="F278" s="264" t="s">
        <v>422</v>
      </c>
      <c r="G278" s="262"/>
      <c r="H278" s="262"/>
      <c r="I278" s="84"/>
      <c r="L278" s="30"/>
      <c r="M278" s="145"/>
      <c r="N278" s="49"/>
      <c r="O278" s="49"/>
      <c r="P278" s="49"/>
      <c r="Q278" s="49"/>
      <c r="R278" s="49"/>
      <c r="S278" s="49"/>
      <c r="T278" s="50"/>
      <c r="AT278" s="16" t="s">
        <v>144</v>
      </c>
      <c r="AU278" s="16" t="s">
        <v>79</v>
      </c>
    </row>
    <row r="279" spans="2:65" s="1" customFormat="1" ht="16.5" customHeight="1">
      <c r="B279" s="136"/>
      <c r="C279" s="276" t="s">
        <v>423</v>
      </c>
      <c r="D279" s="276" t="s">
        <v>172</v>
      </c>
      <c r="E279" s="277" t="s">
        <v>424</v>
      </c>
      <c r="F279" s="278" t="s">
        <v>425</v>
      </c>
      <c r="G279" s="279" t="s">
        <v>275</v>
      </c>
      <c r="H279" s="280">
        <v>40</v>
      </c>
      <c r="I279" s="165"/>
      <c r="J279" s="166">
        <f>ROUND(I279*H279,2)</f>
        <v>0</v>
      </c>
      <c r="K279" s="164" t="s">
        <v>141</v>
      </c>
      <c r="L279" s="167"/>
      <c r="M279" s="168" t="s">
        <v>3</v>
      </c>
      <c r="N279" s="169" t="s">
        <v>41</v>
      </c>
      <c r="O279" s="49"/>
      <c r="P279" s="142">
        <f>O279*H279</f>
        <v>0</v>
      </c>
      <c r="Q279" s="142">
        <v>0.058</v>
      </c>
      <c r="R279" s="142">
        <f>Q279*H279</f>
        <v>2.3200000000000003</v>
      </c>
      <c r="S279" s="142">
        <v>0</v>
      </c>
      <c r="T279" s="143">
        <f>S279*H279</f>
        <v>0</v>
      </c>
      <c r="AR279" s="16" t="s">
        <v>176</v>
      </c>
      <c r="AT279" s="16" t="s">
        <v>172</v>
      </c>
      <c r="AU279" s="16" t="s">
        <v>79</v>
      </c>
      <c r="AY279" s="16" t="s">
        <v>135</v>
      </c>
      <c r="BE279" s="144">
        <f>IF(N279="základní",J279,0)</f>
        <v>0</v>
      </c>
      <c r="BF279" s="144">
        <f>IF(N279="snížená",J279,0)</f>
        <v>0</v>
      </c>
      <c r="BG279" s="144">
        <f>IF(N279="zákl. přenesená",J279,0)</f>
        <v>0</v>
      </c>
      <c r="BH279" s="144">
        <f>IF(N279="sníž. přenesená",J279,0)</f>
        <v>0</v>
      </c>
      <c r="BI279" s="144">
        <f>IF(N279="nulová",J279,0)</f>
        <v>0</v>
      </c>
      <c r="BJ279" s="16" t="s">
        <v>77</v>
      </c>
      <c r="BK279" s="144">
        <f>ROUND(I279*H279,2)</f>
        <v>0</v>
      </c>
      <c r="BL279" s="16" t="s">
        <v>142</v>
      </c>
      <c r="BM279" s="16" t="s">
        <v>426</v>
      </c>
    </row>
    <row r="280" spans="2:47" s="1" customFormat="1" ht="12">
      <c r="B280" s="30"/>
      <c r="C280" s="262"/>
      <c r="D280" s="263" t="s">
        <v>144</v>
      </c>
      <c r="E280" s="262"/>
      <c r="F280" s="264" t="s">
        <v>425</v>
      </c>
      <c r="G280" s="262"/>
      <c r="H280" s="262"/>
      <c r="I280" s="84"/>
      <c r="L280" s="30"/>
      <c r="M280" s="145"/>
      <c r="N280" s="49"/>
      <c r="O280" s="49"/>
      <c r="P280" s="49"/>
      <c r="Q280" s="49"/>
      <c r="R280" s="49"/>
      <c r="S280" s="49"/>
      <c r="T280" s="50"/>
      <c r="AT280" s="16" t="s">
        <v>144</v>
      </c>
      <c r="AU280" s="16" t="s">
        <v>79</v>
      </c>
    </row>
    <row r="281" spans="2:65" s="1" customFormat="1" ht="16.5" customHeight="1">
      <c r="B281" s="136"/>
      <c r="C281" s="257" t="s">
        <v>427</v>
      </c>
      <c r="D281" s="257" t="s">
        <v>137</v>
      </c>
      <c r="E281" s="258" t="s">
        <v>428</v>
      </c>
      <c r="F281" s="259" t="s">
        <v>429</v>
      </c>
      <c r="G281" s="260" t="s">
        <v>140</v>
      </c>
      <c r="H281" s="261">
        <v>9.229</v>
      </c>
      <c r="I281" s="138"/>
      <c r="J281" s="139">
        <f>ROUND(I281*H281,2)</f>
        <v>0</v>
      </c>
      <c r="K281" s="137" t="s">
        <v>141</v>
      </c>
      <c r="L281" s="30"/>
      <c r="M281" s="140" t="s">
        <v>3</v>
      </c>
      <c r="N281" s="141" t="s">
        <v>41</v>
      </c>
      <c r="O281" s="49"/>
      <c r="P281" s="142">
        <f>O281*H281</f>
        <v>0</v>
      </c>
      <c r="Q281" s="142">
        <v>0</v>
      </c>
      <c r="R281" s="142">
        <f>Q281*H281</f>
        <v>0</v>
      </c>
      <c r="S281" s="142">
        <v>1.8</v>
      </c>
      <c r="T281" s="143">
        <f>S281*H281</f>
        <v>16.612199999999998</v>
      </c>
      <c r="AR281" s="16" t="s">
        <v>142</v>
      </c>
      <c r="AT281" s="16" t="s">
        <v>137</v>
      </c>
      <c r="AU281" s="16" t="s">
        <v>79</v>
      </c>
      <c r="AY281" s="16" t="s">
        <v>135</v>
      </c>
      <c r="BE281" s="144">
        <f>IF(N281="základní",J281,0)</f>
        <v>0</v>
      </c>
      <c r="BF281" s="144">
        <f>IF(N281="snížená",J281,0)</f>
        <v>0</v>
      </c>
      <c r="BG281" s="144">
        <f>IF(N281="zákl. přenesená",J281,0)</f>
        <v>0</v>
      </c>
      <c r="BH281" s="144">
        <f>IF(N281="sníž. přenesená",J281,0)</f>
        <v>0</v>
      </c>
      <c r="BI281" s="144">
        <f>IF(N281="nulová",J281,0)</f>
        <v>0</v>
      </c>
      <c r="BJ281" s="16" t="s">
        <v>77</v>
      </c>
      <c r="BK281" s="144">
        <f>ROUND(I281*H281,2)</f>
        <v>0</v>
      </c>
      <c r="BL281" s="16" t="s">
        <v>142</v>
      </c>
      <c r="BM281" s="16" t="s">
        <v>430</v>
      </c>
    </row>
    <row r="282" spans="2:47" s="1" customFormat="1" ht="19.5">
      <c r="B282" s="30"/>
      <c r="C282" s="262"/>
      <c r="D282" s="263" t="s">
        <v>144</v>
      </c>
      <c r="E282" s="262"/>
      <c r="F282" s="264" t="s">
        <v>431</v>
      </c>
      <c r="G282" s="262"/>
      <c r="H282" s="262"/>
      <c r="I282" s="84"/>
      <c r="L282" s="30"/>
      <c r="M282" s="145"/>
      <c r="N282" s="49"/>
      <c r="O282" s="49"/>
      <c r="P282" s="49"/>
      <c r="Q282" s="49"/>
      <c r="R282" s="49"/>
      <c r="S282" s="49"/>
      <c r="T282" s="50"/>
      <c r="AT282" s="16" t="s">
        <v>144</v>
      </c>
      <c r="AU282" s="16" t="s">
        <v>79</v>
      </c>
    </row>
    <row r="283" spans="2:51" s="12" customFormat="1" ht="12">
      <c r="B283" s="152"/>
      <c r="C283" s="268"/>
      <c r="D283" s="263" t="s">
        <v>146</v>
      </c>
      <c r="E283" s="269" t="s">
        <v>3</v>
      </c>
      <c r="F283" s="270" t="s">
        <v>432</v>
      </c>
      <c r="G283" s="268"/>
      <c r="H283" s="271">
        <v>2.555</v>
      </c>
      <c r="I283" s="154"/>
      <c r="L283" s="152"/>
      <c r="M283" s="155"/>
      <c r="N283" s="156"/>
      <c r="O283" s="156"/>
      <c r="P283" s="156"/>
      <c r="Q283" s="156"/>
      <c r="R283" s="156"/>
      <c r="S283" s="156"/>
      <c r="T283" s="157"/>
      <c r="AT283" s="153" t="s">
        <v>146</v>
      </c>
      <c r="AU283" s="153" t="s">
        <v>79</v>
      </c>
      <c r="AV283" s="12" t="s">
        <v>79</v>
      </c>
      <c r="AW283" s="12" t="s">
        <v>32</v>
      </c>
      <c r="AX283" s="12" t="s">
        <v>69</v>
      </c>
      <c r="AY283" s="153" t="s">
        <v>135</v>
      </c>
    </row>
    <row r="284" spans="2:51" s="12" customFormat="1" ht="12">
      <c r="B284" s="152"/>
      <c r="C284" s="268"/>
      <c r="D284" s="263" t="s">
        <v>146</v>
      </c>
      <c r="E284" s="269" t="s">
        <v>3</v>
      </c>
      <c r="F284" s="270" t="s">
        <v>433</v>
      </c>
      <c r="G284" s="268"/>
      <c r="H284" s="271">
        <v>0.744</v>
      </c>
      <c r="I284" s="154"/>
      <c r="L284" s="152"/>
      <c r="M284" s="155"/>
      <c r="N284" s="156"/>
      <c r="O284" s="156"/>
      <c r="P284" s="156"/>
      <c r="Q284" s="156"/>
      <c r="R284" s="156"/>
      <c r="S284" s="156"/>
      <c r="T284" s="157"/>
      <c r="AT284" s="153" t="s">
        <v>146</v>
      </c>
      <c r="AU284" s="153" t="s">
        <v>79</v>
      </c>
      <c r="AV284" s="12" t="s">
        <v>79</v>
      </c>
      <c r="AW284" s="12" t="s">
        <v>32</v>
      </c>
      <c r="AX284" s="12" t="s">
        <v>69</v>
      </c>
      <c r="AY284" s="153" t="s">
        <v>135</v>
      </c>
    </row>
    <row r="285" spans="2:51" s="12" customFormat="1" ht="12">
      <c r="B285" s="152"/>
      <c r="C285" s="268"/>
      <c r="D285" s="263" t="s">
        <v>146</v>
      </c>
      <c r="E285" s="269" t="s">
        <v>3</v>
      </c>
      <c r="F285" s="270" t="s">
        <v>434</v>
      </c>
      <c r="G285" s="268"/>
      <c r="H285" s="271">
        <v>3.27</v>
      </c>
      <c r="I285" s="154"/>
      <c r="L285" s="152"/>
      <c r="M285" s="155"/>
      <c r="N285" s="156"/>
      <c r="O285" s="156"/>
      <c r="P285" s="156"/>
      <c r="Q285" s="156"/>
      <c r="R285" s="156"/>
      <c r="S285" s="156"/>
      <c r="T285" s="157"/>
      <c r="AT285" s="153" t="s">
        <v>146</v>
      </c>
      <c r="AU285" s="153" t="s">
        <v>79</v>
      </c>
      <c r="AV285" s="12" t="s">
        <v>79</v>
      </c>
      <c r="AW285" s="12" t="s">
        <v>32</v>
      </c>
      <c r="AX285" s="12" t="s">
        <v>69</v>
      </c>
      <c r="AY285" s="153" t="s">
        <v>135</v>
      </c>
    </row>
    <row r="286" spans="2:51" s="12" customFormat="1" ht="12">
      <c r="B286" s="152"/>
      <c r="C286" s="268"/>
      <c r="D286" s="263" t="s">
        <v>146</v>
      </c>
      <c r="E286" s="269" t="s">
        <v>3</v>
      </c>
      <c r="F286" s="270" t="s">
        <v>435</v>
      </c>
      <c r="G286" s="268"/>
      <c r="H286" s="271">
        <v>2.66</v>
      </c>
      <c r="I286" s="154"/>
      <c r="L286" s="152"/>
      <c r="M286" s="155"/>
      <c r="N286" s="156"/>
      <c r="O286" s="156"/>
      <c r="P286" s="156"/>
      <c r="Q286" s="156"/>
      <c r="R286" s="156"/>
      <c r="S286" s="156"/>
      <c r="T286" s="157"/>
      <c r="AT286" s="153" t="s">
        <v>146</v>
      </c>
      <c r="AU286" s="153" t="s">
        <v>79</v>
      </c>
      <c r="AV286" s="12" t="s">
        <v>79</v>
      </c>
      <c r="AW286" s="12" t="s">
        <v>32</v>
      </c>
      <c r="AX286" s="12" t="s">
        <v>69</v>
      </c>
      <c r="AY286" s="153" t="s">
        <v>135</v>
      </c>
    </row>
    <row r="287" spans="2:51" s="13" customFormat="1" ht="12">
      <c r="B287" s="158"/>
      <c r="C287" s="272"/>
      <c r="D287" s="263" t="s">
        <v>146</v>
      </c>
      <c r="E287" s="273" t="s">
        <v>3</v>
      </c>
      <c r="F287" s="274" t="s">
        <v>151</v>
      </c>
      <c r="G287" s="272"/>
      <c r="H287" s="275">
        <v>9.229</v>
      </c>
      <c r="I287" s="160"/>
      <c r="L287" s="158"/>
      <c r="M287" s="161"/>
      <c r="N287" s="162"/>
      <c r="O287" s="162"/>
      <c r="P287" s="162"/>
      <c r="Q287" s="162"/>
      <c r="R287" s="162"/>
      <c r="S287" s="162"/>
      <c r="T287" s="163"/>
      <c r="AT287" s="159" t="s">
        <v>146</v>
      </c>
      <c r="AU287" s="159" t="s">
        <v>79</v>
      </c>
      <c r="AV287" s="13" t="s">
        <v>142</v>
      </c>
      <c r="AW287" s="13" t="s">
        <v>32</v>
      </c>
      <c r="AX287" s="13" t="s">
        <v>77</v>
      </c>
      <c r="AY287" s="159" t="s">
        <v>135</v>
      </c>
    </row>
    <row r="288" spans="2:65" s="1" customFormat="1" ht="16.5" customHeight="1">
      <c r="B288" s="136"/>
      <c r="C288" s="281" t="s">
        <v>436</v>
      </c>
      <c r="D288" s="281" t="s">
        <v>137</v>
      </c>
      <c r="E288" s="282" t="s">
        <v>437</v>
      </c>
      <c r="F288" s="283" t="s">
        <v>438</v>
      </c>
      <c r="G288" s="284" t="s">
        <v>140</v>
      </c>
      <c r="H288" s="285">
        <v>24.885</v>
      </c>
      <c r="I288" s="252"/>
      <c r="J288" s="252">
        <f>ROUND(I288*H288,2)</f>
        <v>0</v>
      </c>
      <c r="K288" s="251" t="s">
        <v>141</v>
      </c>
      <c r="L288" s="30"/>
      <c r="M288" s="140" t="s">
        <v>3</v>
      </c>
      <c r="N288" s="141" t="s">
        <v>41</v>
      </c>
      <c r="O288" s="49"/>
      <c r="P288" s="142">
        <f>O288*H288</f>
        <v>0</v>
      </c>
      <c r="Q288" s="142">
        <v>0</v>
      </c>
      <c r="R288" s="142">
        <f>Q288*H288</f>
        <v>0</v>
      </c>
      <c r="S288" s="142">
        <v>2.2</v>
      </c>
      <c r="T288" s="143">
        <f>S288*H288</f>
        <v>54.74700000000001</v>
      </c>
      <c r="AR288" s="16" t="s">
        <v>142</v>
      </c>
      <c r="AT288" s="16" t="s">
        <v>137</v>
      </c>
      <c r="AU288" s="16" t="s">
        <v>79</v>
      </c>
      <c r="AY288" s="16" t="s">
        <v>135</v>
      </c>
      <c r="BE288" s="144">
        <f>IF(N288="základní",J288,0)</f>
        <v>0</v>
      </c>
      <c r="BF288" s="144">
        <f>IF(N288="snížená",J288,0)</f>
        <v>0</v>
      </c>
      <c r="BG288" s="144">
        <f>IF(N288="zákl. přenesená",J288,0)</f>
        <v>0</v>
      </c>
      <c r="BH288" s="144">
        <f>IF(N288="sníž. přenesená",J288,0)</f>
        <v>0</v>
      </c>
      <c r="BI288" s="144">
        <f>IF(N288="nulová",J288,0)</f>
        <v>0</v>
      </c>
      <c r="BJ288" s="16" t="s">
        <v>77</v>
      </c>
      <c r="BK288" s="144">
        <f>ROUND(I288*H288,2)</f>
        <v>0</v>
      </c>
      <c r="BL288" s="16" t="s">
        <v>142</v>
      </c>
      <c r="BM288" s="16" t="s">
        <v>439</v>
      </c>
    </row>
    <row r="289" spans="2:47" s="1" customFormat="1" ht="12">
      <c r="B289" s="30"/>
      <c r="C289" s="262"/>
      <c r="D289" s="263" t="s">
        <v>144</v>
      </c>
      <c r="E289" s="262"/>
      <c r="F289" s="264" t="s">
        <v>440</v>
      </c>
      <c r="G289" s="262"/>
      <c r="H289" s="262"/>
      <c r="I289" s="84"/>
      <c r="L289" s="30"/>
      <c r="M289" s="145"/>
      <c r="N289" s="49"/>
      <c r="O289" s="49"/>
      <c r="P289" s="49"/>
      <c r="Q289" s="49"/>
      <c r="R289" s="49"/>
      <c r="S289" s="49"/>
      <c r="T289" s="50"/>
      <c r="AT289" s="16" t="s">
        <v>144</v>
      </c>
      <c r="AU289" s="16" t="s">
        <v>79</v>
      </c>
    </row>
    <row r="290" spans="2:51" s="11" customFormat="1" ht="12">
      <c r="B290" s="146"/>
      <c r="C290" s="265"/>
      <c r="D290" s="263" t="s">
        <v>146</v>
      </c>
      <c r="E290" s="266" t="s">
        <v>3</v>
      </c>
      <c r="F290" s="267" t="s">
        <v>441</v>
      </c>
      <c r="G290" s="265"/>
      <c r="H290" s="266" t="s">
        <v>3</v>
      </c>
      <c r="I290" s="148"/>
      <c r="L290" s="146"/>
      <c r="M290" s="149"/>
      <c r="N290" s="150"/>
      <c r="O290" s="150"/>
      <c r="P290" s="150"/>
      <c r="Q290" s="150"/>
      <c r="R290" s="150"/>
      <c r="S290" s="150"/>
      <c r="T290" s="151"/>
      <c r="AT290" s="147" t="s">
        <v>146</v>
      </c>
      <c r="AU290" s="147" t="s">
        <v>79</v>
      </c>
      <c r="AV290" s="11" t="s">
        <v>77</v>
      </c>
      <c r="AW290" s="11" t="s">
        <v>32</v>
      </c>
      <c r="AX290" s="11" t="s">
        <v>69</v>
      </c>
      <c r="AY290" s="147" t="s">
        <v>135</v>
      </c>
    </row>
    <row r="291" spans="2:51" s="12" customFormat="1" ht="12">
      <c r="B291" s="152"/>
      <c r="C291" s="268"/>
      <c r="D291" s="263" t="s">
        <v>146</v>
      </c>
      <c r="E291" s="269" t="s">
        <v>3</v>
      </c>
      <c r="F291" s="270" t="s">
        <v>442</v>
      </c>
      <c r="G291" s="268"/>
      <c r="H291" s="271">
        <v>2.43</v>
      </c>
      <c r="I291" s="154"/>
      <c r="L291" s="152"/>
      <c r="M291" s="155"/>
      <c r="N291" s="156"/>
      <c r="O291" s="156"/>
      <c r="P291" s="156"/>
      <c r="Q291" s="156"/>
      <c r="R291" s="156"/>
      <c r="S291" s="156"/>
      <c r="T291" s="157"/>
      <c r="AT291" s="153" t="s">
        <v>146</v>
      </c>
      <c r="AU291" s="153" t="s">
        <v>79</v>
      </c>
      <c r="AV291" s="12" t="s">
        <v>79</v>
      </c>
      <c r="AW291" s="12" t="s">
        <v>32</v>
      </c>
      <c r="AX291" s="12" t="s">
        <v>69</v>
      </c>
      <c r="AY291" s="153" t="s">
        <v>135</v>
      </c>
    </row>
    <row r="292" spans="2:51" s="11" customFormat="1" ht="12">
      <c r="B292" s="146"/>
      <c r="C292" s="265"/>
      <c r="D292" s="263" t="s">
        <v>146</v>
      </c>
      <c r="E292" s="266" t="s">
        <v>3</v>
      </c>
      <c r="F292" s="267" t="s">
        <v>443</v>
      </c>
      <c r="G292" s="265"/>
      <c r="H292" s="266" t="s">
        <v>3</v>
      </c>
      <c r="I292" s="148"/>
      <c r="L292" s="146"/>
      <c r="M292" s="149"/>
      <c r="N292" s="150"/>
      <c r="O292" s="150"/>
      <c r="P292" s="150"/>
      <c r="Q292" s="150"/>
      <c r="R292" s="150"/>
      <c r="S292" s="150"/>
      <c r="T292" s="151"/>
      <c r="AT292" s="147" t="s">
        <v>146</v>
      </c>
      <c r="AU292" s="147" t="s">
        <v>79</v>
      </c>
      <c r="AV292" s="11" t="s">
        <v>77</v>
      </c>
      <c r="AW292" s="11" t="s">
        <v>32</v>
      </c>
      <c r="AX292" s="11" t="s">
        <v>69</v>
      </c>
      <c r="AY292" s="147" t="s">
        <v>135</v>
      </c>
    </row>
    <row r="293" spans="2:51" s="12" customFormat="1" ht="12">
      <c r="B293" s="152"/>
      <c r="C293" s="268"/>
      <c r="D293" s="263" t="s">
        <v>146</v>
      </c>
      <c r="E293" s="269" t="s">
        <v>3</v>
      </c>
      <c r="F293" s="270" t="s">
        <v>444</v>
      </c>
      <c r="G293" s="268"/>
      <c r="H293" s="271">
        <v>20.955</v>
      </c>
      <c r="I293" s="154"/>
      <c r="L293" s="152"/>
      <c r="M293" s="155"/>
      <c r="N293" s="156"/>
      <c r="O293" s="156"/>
      <c r="P293" s="156"/>
      <c r="Q293" s="156"/>
      <c r="R293" s="156"/>
      <c r="S293" s="156"/>
      <c r="T293" s="157"/>
      <c r="AT293" s="153" t="s">
        <v>146</v>
      </c>
      <c r="AU293" s="153" t="s">
        <v>79</v>
      </c>
      <c r="AV293" s="12" t="s">
        <v>79</v>
      </c>
      <c r="AW293" s="12" t="s">
        <v>32</v>
      </c>
      <c r="AX293" s="12" t="s">
        <v>69</v>
      </c>
      <c r="AY293" s="153" t="s">
        <v>135</v>
      </c>
    </row>
    <row r="294" spans="2:51" s="11" customFormat="1" ht="12">
      <c r="B294" s="146"/>
      <c r="C294" s="265"/>
      <c r="D294" s="263" t="s">
        <v>146</v>
      </c>
      <c r="E294" s="266" t="s">
        <v>3</v>
      </c>
      <c r="F294" s="267" t="s">
        <v>445</v>
      </c>
      <c r="G294" s="265"/>
      <c r="H294" s="266" t="s">
        <v>3</v>
      </c>
      <c r="I294" s="148"/>
      <c r="L294" s="146"/>
      <c r="M294" s="149"/>
      <c r="N294" s="150"/>
      <c r="O294" s="150"/>
      <c r="P294" s="150"/>
      <c r="Q294" s="150"/>
      <c r="R294" s="150"/>
      <c r="S294" s="150"/>
      <c r="T294" s="151"/>
      <c r="AT294" s="147" t="s">
        <v>146</v>
      </c>
      <c r="AU294" s="147" t="s">
        <v>79</v>
      </c>
      <c r="AV294" s="11" t="s">
        <v>77</v>
      </c>
      <c r="AW294" s="11" t="s">
        <v>32</v>
      </c>
      <c r="AX294" s="11" t="s">
        <v>69</v>
      </c>
      <c r="AY294" s="147" t="s">
        <v>135</v>
      </c>
    </row>
    <row r="295" spans="2:51" s="12" customFormat="1" ht="12">
      <c r="B295" s="152"/>
      <c r="C295" s="268"/>
      <c r="D295" s="263" t="s">
        <v>146</v>
      </c>
      <c r="E295" s="269" t="s">
        <v>3</v>
      </c>
      <c r="F295" s="270" t="s">
        <v>446</v>
      </c>
      <c r="G295" s="268"/>
      <c r="H295" s="271">
        <v>1.5</v>
      </c>
      <c r="I295" s="154"/>
      <c r="L295" s="152"/>
      <c r="M295" s="155"/>
      <c r="N295" s="156"/>
      <c r="O295" s="156"/>
      <c r="P295" s="156"/>
      <c r="Q295" s="156"/>
      <c r="R295" s="156"/>
      <c r="S295" s="156"/>
      <c r="T295" s="157"/>
      <c r="AT295" s="153" t="s">
        <v>146</v>
      </c>
      <c r="AU295" s="153" t="s">
        <v>79</v>
      </c>
      <c r="AV295" s="12" t="s">
        <v>79</v>
      </c>
      <c r="AW295" s="12" t="s">
        <v>32</v>
      </c>
      <c r="AX295" s="12" t="s">
        <v>69</v>
      </c>
      <c r="AY295" s="153" t="s">
        <v>135</v>
      </c>
    </row>
    <row r="296" spans="2:51" s="13" customFormat="1" ht="12">
      <c r="B296" s="158"/>
      <c r="C296" s="272"/>
      <c r="D296" s="263" t="s">
        <v>146</v>
      </c>
      <c r="E296" s="273" t="s">
        <v>3</v>
      </c>
      <c r="F296" s="274" t="s">
        <v>151</v>
      </c>
      <c r="G296" s="272"/>
      <c r="H296" s="275">
        <v>24.885</v>
      </c>
      <c r="I296" s="160"/>
      <c r="L296" s="158"/>
      <c r="M296" s="161"/>
      <c r="N296" s="162"/>
      <c r="O296" s="162"/>
      <c r="P296" s="162"/>
      <c r="Q296" s="162"/>
      <c r="R296" s="162"/>
      <c r="S296" s="162"/>
      <c r="T296" s="163"/>
      <c r="AT296" s="159" t="s">
        <v>146</v>
      </c>
      <c r="AU296" s="159" t="s">
        <v>79</v>
      </c>
      <c r="AV296" s="13" t="s">
        <v>142</v>
      </c>
      <c r="AW296" s="13" t="s">
        <v>32</v>
      </c>
      <c r="AX296" s="13" t="s">
        <v>77</v>
      </c>
      <c r="AY296" s="159" t="s">
        <v>135</v>
      </c>
    </row>
    <row r="297" spans="2:65" s="1" customFormat="1" ht="16.5" customHeight="1">
      <c r="B297" s="136"/>
      <c r="C297" s="257" t="s">
        <v>447</v>
      </c>
      <c r="D297" s="257" t="s">
        <v>137</v>
      </c>
      <c r="E297" s="258" t="s">
        <v>448</v>
      </c>
      <c r="F297" s="259" t="s">
        <v>449</v>
      </c>
      <c r="G297" s="260" t="s">
        <v>211</v>
      </c>
      <c r="H297" s="261">
        <v>0.6</v>
      </c>
      <c r="I297" s="138"/>
      <c r="J297" s="139">
        <f>ROUND(I297*H297,2)</f>
        <v>0</v>
      </c>
      <c r="K297" s="137" t="s">
        <v>141</v>
      </c>
      <c r="L297" s="30"/>
      <c r="M297" s="140" t="s">
        <v>3</v>
      </c>
      <c r="N297" s="141" t="s">
        <v>41</v>
      </c>
      <c r="O297" s="49"/>
      <c r="P297" s="142">
        <f>O297*H297</f>
        <v>0</v>
      </c>
      <c r="Q297" s="142">
        <v>0</v>
      </c>
      <c r="R297" s="142">
        <f>Q297*H297</f>
        <v>0</v>
      </c>
      <c r="S297" s="142">
        <v>0.089</v>
      </c>
      <c r="T297" s="143">
        <f>S297*H297</f>
        <v>0.053399999999999996</v>
      </c>
      <c r="AR297" s="16" t="s">
        <v>142</v>
      </c>
      <c r="AT297" s="16" t="s">
        <v>137</v>
      </c>
      <c r="AU297" s="16" t="s">
        <v>79</v>
      </c>
      <c r="AY297" s="16" t="s">
        <v>135</v>
      </c>
      <c r="BE297" s="144">
        <f>IF(N297="základní",J297,0)</f>
        <v>0</v>
      </c>
      <c r="BF297" s="144">
        <f>IF(N297="snížená",J297,0)</f>
        <v>0</v>
      </c>
      <c r="BG297" s="144">
        <f>IF(N297="zákl. přenesená",J297,0)</f>
        <v>0</v>
      </c>
      <c r="BH297" s="144">
        <f>IF(N297="sníž. přenesená",J297,0)</f>
        <v>0</v>
      </c>
      <c r="BI297" s="144">
        <f>IF(N297="nulová",J297,0)</f>
        <v>0</v>
      </c>
      <c r="BJ297" s="16" t="s">
        <v>77</v>
      </c>
      <c r="BK297" s="144">
        <f>ROUND(I297*H297,2)</f>
        <v>0</v>
      </c>
      <c r="BL297" s="16" t="s">
        <v>142</v>
      </c>
      <c r="BM297" s="16" t="s">
        <v>450</v>
      </c>
    </row>
    <row r="298" spans="2:47" s="1" customFormat="1" ht="19.5">
      <c r="B298" s="30"/>
      <c r="C298" s="262"/>
      <c r="D298" s="263" t="s">
        <v>144</v>
      </c>
      <c r="E298" s="262"/>
      <c r="F298" s="264" t="s">
        <v>451</v>
      </c>
      <c r="G298" s="262"/>
      <c r="H298" s="262"/>
      <c r="I298" s="84"/>
      <c r="L298" s="30"/>
      <c r="M298" s="145"/>
      <c r="N298" s="49"/>
      <c r="O298" s="49"/>
      <c r="P298" s="49"/>
      <c r="Q298" s="49"/>
      <c r="R298" s="49"/>
      <c r="S298" s="49"/>
      <c r="T298" s="50"/>
      <c r="AT298" s="16" t="s">
        <v>144</v>
      </c>
      <c r="AU298" s="16" t="s">
        <v>79</v>
      </c>
    </row>
    <row r="299" spans="2:51" s="12" customFormat="1" ht="12">
      <c r="B299" s="152"/>
      <c r="C299" s="268"/>
      <c r="D299" s="263" t="s">
        <v>146</v>
      </c>
      <c r="E299" s="269" t="s">
        <v>3</v>
      </c>
      <c r="F299" s="270" t="s">
        <v>452</v>
      </c>
      <c r="G299" s="268"/>
      <c r="H299" s="271">
        <v>0.6</v>
      </c>
      <c r="I299" s="154"/>
      <c r="L299" s="152"/>
      <c r="M299" s="155"/>
      <c r="N299" s="156"/>
      <c r="O299" s="156"/>
      <c r="P299" s="156"/>
      <c r="Q299" s="156"/>
      <c r="R299" s="156"/>
      <c r="S299" s="156"/>
      <c r="T299" s="157"/>
      <c r="AT299" s="153" t="s">
        <v>146</v>
      </c>
      <c r="AU299" s="153" t="s">
        <v>79</v>
      </c>
      <c r="AV299" s="12" t="s">
        <v>79</v>
      </c>
      <c r="AW299" s="12" t="s">
        <v>32</v>
      </c>
      <c r="AX299" s="12" t="s">
        <v>77</v>
      </c>
      <c r="AY299" s="153" t="s">
        <v>135</v>
      </c>
    </row>
    <row r="300" spans="2:65" s="1" customFormat="1" ht="16.5" customHeight="1">
      <c r="B300" s="136"/>
      <c r="C300" s="257" t="s">
        <v>453</v>
      </c>
      <c r="D300" s="257" t="s">
        <v>137</v>
      </c>
      <c r="E300" s="258" t="s">
        <v>454</v>
      </c>
      <c r="F300" s="259" t="s">
        <v>455</v>
      </c>
      <c r="G300" s="260" t="s">
        <v>211</v>
      </c>
      <c r="H300" s="261">
        <v>4.725</v>
      </c>
      <c r="I300" s="138"/>
      <c r="J300" s="139">
        <f>ROUND(I300*H300,2)</f>
        <v>0</v>
      </c>
      <c r="K300" s="137" t="s">
        <v>141</v>
      </c>
      <c r="L300" s="30"/>
      <c r="M300" s="140" t="s">
        <v>3</v>
      </c>
      <c r="N300" s="141" t="s">
        <v>41</v>
      </c>
      <c r="O300" s="49"/>
      <c r="P300" s="142">
        <f>O300*H300</f>
        <v>0</v>
      </c>
      <c r="Q300" s="142">
        <v>0</v>
      </c>
      <c r="R300" s="142">
        <f>Q300*H300</f>
        <v>0</v>
      </c>
      <c r="S300" s="142">
        <v>0.061</v>
      </c>
      <c r="T300" s="143">
        <f>S300*H300</f>
        <v>0.28822499999999995</v>
      </c>
      <c r="AR300" s="16" t="s">
        <v>142</v>
      </c>
      <c r="AT300" s="16" t="s">
        <v>137</v>
      </c>
      <c r="AU300" s="16" t="s">
        <v>79</v>
      </c>
      <c r="AY300" s="16" t="s">
        <v>135</v>
      </c>
      <c r="BE300" s="144">
        <f>IF(N300="základní",J300,0)</f>
        <v>0</v>
      </c>
      <c r="BF300" s="144">
        <f>IF(N300="snížená",J300,0)</f>
        <v>0</v>
      </c>
      <c r="BG300" s="144">
        <f>IF(N300="zákl. přenesená",J300,0)</f>
        <v>0</v>
      </c>
      <c r="BH300" s="144">
        <f>IF(N300="sníž. přenesená",J300,0)</f>
        <v>0</v>
      </c>
      <c r="BI300" s="144">
        <f>IF(N300="nulová",J300,0)</f>
        <v>0</v>
      </c>
      <c r="BJ300" s="16" t="s">
        <v>77</v>
      </c>
      <c r="BK300" s="144">
        <f>ROUND(I300*H300,2)</f>
        <v>0</v>
      </c>
      <c r="BL300" s="16" t="s">
        <v>142</v>
      </c>
      <c r="BM300" s="16" t="s">
        <v>456</v>
      </c>
    </row>
    <row r="301" spans="2:47" s="1" customFormat="1" ht="19.5">
      <c r="B301" s="30"/>
      <c r="C301" s="262"/>
      <c r="D301" s="263" t="s">
        <v>144</v>
      </c>
      <c r="E301" s="262"/>
      <c r="F301" s="264" t="s">
        <v>457</v>
      </c>
      <c r="G301" s="262"/>
      <c r="H301" s="262"/>
      <c r="I301" s="84"/>
      <c r="L301" s="30"/>
      <c r="M301" s="145"/>
      <c r="N301" s="49"/>
      <c r="O301" s="49"/>
      <c r="P301" s="49"/>
      <c r="Q301" s="49"/>
      <c r="R301" s="49"/>
      <c r="S301" s="49"/>
      <c r="T301" s="50"/>
      <c r="AT301" s="16" t="s">
        <v>144</v>
      </c>
      <c r="AU301" s="16" t="s">
        <v>79</v>
      </c>
    </row>
    <row r="302" spans="2:51" s="12" customFormat="1" ht="12">
      <c r="B302" s="152"/>
      <c r="C302" s="268"/>
      <c r="D302" s="263" t="s">
        <v>146</v>
      </c>
      <c r="E302" s="269" t="s">
        <v>3</v>
      </c>
      <c r="F302" s="270" t="s">
        <v>458</v>
      </c>
      <c r="G302" s="268"/>
      <c r="H302" s="271">
        <v>2.555</v>
      </c>
      <c r="I302" s="154"/>
      <c r="L302" s="152"/>
      <c r="M302" s="155"/>
      <c r="N302" s="156"/>
      <c r="O302" s="156"/>
      <c r="P302" s="156"/>
      <c r="Q302" s="156"/>
      <c r="R302" s="156"/>
      <c r="S302" s="156"/>
      <c r="T302" s="157"/>
      <c r="AT302" s="153" t="s">
        <v>146</v>
      </c>
      <c r="AU302" s="153" t="s">
        <v>79</v>
      </c>
      <c r="AV302" s="12" t="s">
        <v>79</v>
      </c>
      <c r="AW302" s="12" t="s">
        <v>32</v>
      </c>
      <c r="AX302" s="12" t="s">
        <v>69</v>
      </c>
      <c r="AY302" s="153" t="s">
        <v>135</v>
      </c>
    </row>
    <row r="303" spans="2:51" s="12" customFormat="1" ht="12">
      <c r="B303" s="152"/>
      <c r="C303" s="268"/>
      <c r="D303" s="263" t="s">
        <v>146</v>
      </c>
      <c r="E303" s="269" t="s">
        <v>3</v>
      </c>
      <c r="F303" s="270" t="s">
        <v>459</v>
      </c>
      <c r="G303" s="268"/>
      <c r="H303" s="271">
        <v>2.17</v>
      </c>
      <c r="I303" s="154"/>
      <c r="L303" s="152"/>
      <c r="M303" s="155"/>
      <c r="N303" s="156"/>
      <c r="O303" s="156"/>
      <c r="P303" s="156"/>
      <c r="Q303" s="156"/>
      <c r="R303" s="156"/>
      <c r="S303" s="156"/>
      <c r="T303" s="157"/>
      <c r="AT303" s="153" t="s">
        <v>146</v>
      </c>
      <c r="AU303" s="153" t="s">
        <v>79</v>
      </c>
      <c r="AV303" s="12" t="s">
        <v>79</v>
      </c>
      <c r="AW303" s="12" t="s">
        <v>32</v>
      </c>
      <c r="AX303" s="12" t="s">
        <v>69</v>
      </c>
      <c r="AY303" s="153" t="s">
        <v>135</v>
      </c>
    </row>
    <row r="304" spans="2:51" s="13" customFormat="1" ht="12">
      <c r="B304" s="158"/>
      <c r="C304" s="272"/>
      <c r="D304" s="263" t="s">
        <v>146</v>
      </c>
      <c r="E304" s="273" t="s">
        <v>3</v>
      </c>
      <c r="F304" s="274" t="s">
        <v>151</v>
      </c>
      <c r="G304" s="272"/>
      <c r="H304" s="275">
        <v>4.725</v>
      </c>
      <c r="I304" s="160"/>
      <c r="L304" s="158"/>
      <c r="M304" s="161"/>
      <c r="N304" s="162"/>
      <c r="O304" s="162"/>
      <c r="P304" s="162"/>
      <c r="Q304" s="162"/>
      <c r="R304" s="162"/>
      <c r="S304" s="162"/>
      <c r="T304" s="163"/>
      <c r="AT304" s="159" t="s">
        <v>146</v>
      </c>
      <c r="AU304" s="159" t="s">
        <v>79</v>
      </c>
      <c r="AV304" s="13" t="s">
        <v>142</v>
      </c>
      <c r="AW304" s="13" t="s">
        <v>32</v>
      </c>
      <c r="AX304" s="13" t="s">
        <v>77</v>
      </c>
      <c r="AY304" s="159" t="s">
        <v>135</v>
      </c>
    </row>
    <row r="305" spans="2:65" s="1" customFormat="1" ht="16.5" customHeight="1">
      <c r="B305" s="136"/>
      <c r="C305" s="257" t="s">
        <v>460</v>
      </c>
      <c r="D305" s="257" t="s">
        <v>137</v>
      </c>
      <c r="E305" s="258" t="s">
        <v>461</v>
      </c>
      <c r="F305" s="259" t="s">
        <v>462</v>
      </c>
      <c r="G305" s="260" t="s">
        <v>211</v>
      </c>
      <c r="H305" s="261">
        <v>23.2</v>
      </c>
      <c r="I305" s="138"/>
      <c r="J305" s="139">
        <f>ROUND(I305*H305,2)</f>
        <v>0</v>
      </c>
      <c r="K305" s="137" t="s">
        <v>141</v>
      </c>
      <c r="L305" s="30"/>
      <c r="M305" s="140" t="s">
        <v>3</v>
      </c>
      <c r="N305" s="141" t="s">
        <v>41</v>
      </c>
      <c r="O305" s="49"/>
      <c r="P305" s="142">
        <f>O305*H305</f>
        <v>0</v>
      </c>
      <c r="Q305" s="142">
        <v>0</v>
      </c>
      <c r="R305" s="142">
        <f>Q305*H305</f>
        <v>0</v>
      </c>
      <c r="S305" s="142">
        <v>0.076</v>
      </c>
      <c r="T305" s="143">
        <f>S305*H305</f>
        <v>1.7631999999999999</v>
      </c>
      <c r="AR305" s="16" t="s">
        <v>142</v>
      </c>
      <c r="AT305" s="16" t="s">
        <v>137</v>
      </c>
      <c r="AU305" s="16" t="s">
        <v>79</v>
      </c>
      <c r="AY305" s="16" t="s">
        <v>135</v>
      </c>
      <c r="BE305" s="144">
        <f>IF(N305="základní",J305,0)</f>
        <v>0</v>
      </c>
      <c r="BF305" s="144">
        <f>IF(N305="snížená",J305,0)</f>
        <v>0</v>
      </c>
      <c r="BG305" s="144">
        <f>IF(N305="zákl. přenesená",J305,0)</f>
        <v>0</v>
      </c>
      <c r="BH305" s="144">
        <f>IF(N305="sníž. přenesená",J305,0)</f>
        <v>0</v>
      </c>
      <c r="BI305" s="144">
        <f>IF(N305="nulová",J305,0)</f>
        <v>0</v>
      </c>
      <c r="BJ305" s="16" t="s">
        <v>77</v>
      </c>
      <c r="BK305" s="144">
        <f>ROUND(I305*H305,2)</f>
        <v>0</v>
      </c>
      <c r="BL305" s="16" t="s">
        <v>142</v>
      </c>
      <c r="BM305" s="16" t="s">
        <v>463</v>
      </c>
    </row>
    <row r="306" spans="2:47" s="1" customFormat="1" ht="12">
      <c r="B306" s="30"/>
      <c r="C306" s="262"/>
      <c r="D306" s="263" t="s">
        <v>144</v>
      </c>
      <c r="E306" s="262"/>
      <c r="F306" s="264" t="s">
        <v>464</v>
      </c>
      <c r="G306" s="262"/>
      <c r="H306" s="262"/>
      <c r="I306" s="84"/>
      <c r="L306" s="30"/>
      <c r="M306" s="145"/>
      <c r="N306" s="49"/>
      <c r="O306" s="49"/>
      <c r="P306" s="49"/>
      <c r="Q306" s="49"/>
      <c r="R306" s="49"/>
      <c r="S306" s="49"/>
      <c r="T306" s="50"/>
      <c r="AT306" s="16" t="s">
        <v>144</v>
      </c>
      <c r="AU306" s="16" t="s">
        <v>79</v>
      </c>
    </row>
    <row r="307" spans="2:51" s="12" customFormat="1" ht="12">
      <c r="B307" s="152"/>
      <c r="C307" s="268"/>
      <c r="D307" s="263" t="s">
        <v>146</v>
      </c>
      <c r="E307" s="269" t="s">
        <v>3</v>
      </c>
      <c r="F307" s="270" t="s">
        <v>465</v>
      </c>
      <c r="G307" s="268"/>
      <c r="H307" s="271">
        <v>23.2</v>
      </c>
      <c r="I307" s="154"/>
      <c r="L307" s="152"/>
      <c r="M307" s="155"/>
      <c r="N307" s="156"/>
      <c r="O307" s="156"/>
      <c r="P307" s="156"/>
      <c r="Q307" s="156"/>
      <c r="R307" s="156"/>
      <c r="S307" s="156"/>
      <c r="T307" s="157"/>
      <c r="AT307" s="153" t="s">
        <v>146</v>
      </c>
      <c r="AU307" s="153" t="s">
        <v>79</v>
      </c>
      <c r="AV307" s="12" t="s">
        <v>79</v>
      </c>
      <c r="AW307" s="12" t="s">
        <v>32</v>
      </c>
      <c r="AX307" s="12" t="s">
        <v>69</v>
      </c>
      <c r="AY307" s="153" t="s">
        <v>135</v>
      </c>
    </row>
    <row r="308" spans="2:51" s="13" customFormat="1" ht="12">
      <c r="B308" s="158"/>
      <c r="C308" s="272"/>
      <c r="D308" s="263" t="s">
        <v>146</v>
      </c>
      <c r="E308" s="273" t="s">
        <v>3</v>
      </c>
      <c r="F308" s="274" t="s">
        <v>151</v>
      </c>
      <c r="G308" s="272"/>
      <c r="H308" s="275">
        <v>23.2</v>
      </c>
      <c r="I308" s="160"/>
      <c r="L308" s="158"/>
      <c r="M308" s="161"/>
      <c r="N308" s="162"/>
      <c r="O308" s="162"/>
      <c r="P308" s="162"/>
      <c r="Q308" s="162"/>
      <c r="R308" s="162"/>
      <c r="S308" s="162"/>
      <c r="T308" s="163"/>
      <c r="AT308" s="159" t="s">
        <v>146</v>
      </c>
      <c r="AU308" s="159" t="s">
        <v>79</v>
      </c>
      <c r="AV308" s="13" t="s">
        <v>142</v>
      </c>
      <c r="AW308" s="13" t="s">
        <v>32</v>
      </c>
      <c r="AX308" s="13" t="s">
        <v>77</v>
      </c>
      <c r="AY308" s="159" t="s">
        <v>135</v>
      </c>
    </row>
    <row r="309" spans="2:63" s="10" customFormat="1" ht="22.9" customHeight="1">
      <c r="B309" s="125"/>
      <c r="C309" s="253"/>
      <c r="D309" s="254" t="s">
        <v>68</v>
      </c>
      <c r="E309" s="256" t="s">
        <v>466</v>
      </c>
      <c r="F309" s="256" t="s">
        <v>467</v>
      </c>
      <c r="G309" s="253"/>
      <c r="H309" s="253"/>
      <c r="I309" s="127"/>
      <c r="J309" s="135">
        <f>BK309</f>
        <v>0</v>
      </c>
      <c r="L309" s="125"/>
      <c r="M309" s="129"/>
      <c r="N309" s="130"/>
      <c r="O309" s="130"/>
      <c r="P309" s="131">
        <f>SUM(P310:P318)</f>
        <v>0</v>
      </c>
      <c r="Q309" s="130"/>
      <c r="R309" s="131">
        <f>SUM(R310:R318)</f>
        <v>0</v>
      </c>
      <c r="S309" s="130"/>
      <c r="T309" s="132">
        <f>SUM(T310:T318)</f>
        <v>0</v>
      </c>
      <c r="AR309" s="126" t="s">
        <v>77</v>
      </c>
      <c r="AT309" s="133" t="s">
        <v>68</v>
      </c>
      <c r="AU309" s="133" t="s">
        <v>77</v>
      </c>
      <c r="AY309" s="126" t="s">
        <v>135</v>
      </c>
      <c r="BK309" s="134">
        <f>SUM(BK310:BK318)</f>
        <v>0</v>
      </c>
    </row>
    <row r="310" spans="2:65" s="1" customFormat="1" ht="16.5" customHeight="1">
      <c r="B310" s="136"/>
      <c r="C310" s="281" t="s">
        <v>468</v>
      </c>
      <c r="D310" s="281" t="s">
        <v>137</v>
      </c>
      <c r="E310" s="282" t="s">
        <v>469</v>
      </c>
      <c r="F310" s="283" t="s">
        <v>470</v>
      </c>
      <c r="G310" s="284" t="s">
        <v>175</v>
      </c>
      <c r="H310" s="285">
        <v>73.464</v>
      </c>
      <c r="I310" s="252"/>
      <c r="J310" s="252">
        <f>ROUND(I310*H310,2)</f>
        <v>0</v>
      </c>
      <c r="K310" s="251" t="s">
        <v>141</v>
      </c>
      <c r="L310" s="30"/>
      <c r="M310" s="140" t="s">
        <v>3</v>
      </c>
      <c r="N310" s="141" t="s">
        <v>41</v>
      </c>
      <c r="O310" s="49"/>
      <c r="P310" s="142">
        <f>O310*H310</f>
        <v>0</v>
      </c>
      <c r="Q310" s="142">
        <v>0</v>
      </c>
      <c r="R310" s="142">
        <f>Q310*H310</f>
        <v>0</v>
      </c>
      <c r="S310" s="142">
        <v>0</v>
      </c>
      <c r="T310" s="143">
        <f>S310*H310</f>
        <v>0</v>
      </c>
      <c r="AR310" s="16" t="s">
        <v>142</v>
      </c>
      <c r="AT310" s="16" t="s">
        <v>137</v>
      </c>
      <c r="AU310" s="16" t="s">
        <v>79</v>
      </c>
      <c r="AY310" s="16" t="s">
        <v>135</v>
      </c>
      <c r="BE310" s="144">
        <f>IF(N310="základní",J310,0)</f>
        <v>0</v>
      </c>
      <c r="BF310" s="144">
        <f>IF(N310="snížená",J310,0)</f>
        <v>0</v>
      </c>
      <c r="BG310" s="144">
        <f>IF(N310="zákl. přenesená",J310,0)</f>
        <v>0</v>
      </c>
      <c r="BH310" s="144">
        <f>IF(N310="sníž. přenesená",J310,0)</f>
        <v>0</v>
      </c>
      <c r="BI310" s="144">
        <f>IF(N310="nulová",J310,0)</f>
        <v>0</v>
      </c>
      <c r="BJ310" s="16" t="s">
        <v>77</v>
      </c>
      <c r="BK310" s="144">
        <f>ROUND(I310*H310,2)</f>
        <v>0</v>
      </c>
      <c r="BL310" s="16" t="s">
        <v>142</v>
      </c>
      <c r="BM310" s="16" t="s">
        <v>471</v>
      </c>
    </row>
    <row r="311" spans="2:47" s="1" customFormat="1" ht="19.5">
      <c r="B311" s="30"/>
      <c r="C311" s="262"/>
      <c r="D311" s="263" t="s">
        <v>144</v>
      </c>
      <c r="E311" s="262"/>
      <c r="F311" s="264" t="s">
        <v>472</v>
      </c>
      <c r="G311" s="262"/>
      <c r="H311" s="262"/>
      <c r="I311" s="84"/>
      <c r="L311" s="30"/>
      <c r="M311" s="145"/>
      <c r="N311" s="49"/>
      <c r="O311" s="49"/>
      <c r="P311" s="49"/>
      <c r="Q311" s="49"/>
      <c r="R311" s="49"/>
      <c r="S311" s="49"/>
      <c r="T311" s="50"/>
      <c r="AT311" s="16" t="s">
        <v>144</v>
      </c>
      <c r="AU311" s="16" t="s">
        <v>79</v>
      </c>
    </row>
    <row r="312" spans="2:65" s="1" customFormat="1" ht="16.5" customHeight="1">
      <c r="B312" s="136"/>
      <c r="C312" s="281" t="s">
        <v>473</v>
      </c>
      <c r="D312" s="281" t="s">
        <v>137</v>
      </c>
      <c r="E312" s="282" t="s">
        <v>474</v>
      </c>
      <c r="F312" s="283" t="s">
        <v>475</v>
      </c>
      <c r="G312" s="284" t="s">
        <v>175</v>
      </c>
      <c r="H312" s="285">
        <v>73.464</v>
      </c>
      <c r="I312" s="252"/>
      <c r="J312" s="252">
        <f>ROUND(I312*H312,2)</f>
        <v>0</v>
      </c>
      <c r="K312" s="251" t="s">
        <v>141</v>
      </c>
      <c r="L312" s="30"/>
      <c r="M312" s="140" t="s">
        <v>3</v>
      </c>
      <c r="N312" s="141" t="s">
        <v>41</v>
      </c>
      <c r="O312" s="49"/>
      <c r="P312" s="142">
        <f>O312*H312</f>
        <v>0</v>
      </c>
      <c r="Q312" s="142">
        <v>0</v>
      </c>
      <c r="R312" s="142">
        <f>Q312*H312</f>
        <v>0</v>
      </c>
      <c r="S312" s="142">
        <v>0</v>
      </c>
      <c r="T312" s="143">
        <f>S312*H312</f>
        <v>0</v>
      </c>
      <c r="AR312" s="16" t="s">
        <v>142</v>
      </c>
      <c r="AT312" s="16" t="s">
        <v>137</v>
      </c>
      <c r="AU312" s="16" t="s">
        <v>79</v>
      </c>
      <c r="AY312" s="16" t="s">
        <v>135</v>
      </c>
      <c r="BE312" s="144">
        <f>IF(N312="základní",J312,0)</f>
        <v>0</v>
      </c>
      <c r="BF312" s="144">
        <f>IF(N312="snížená",J312,0)</f>
        <v>0</v>
      </c>
      <c r="BG312" s="144">
        <f>IF(N312="zákl. přenesená",J312,0)</f>
        <v>0</v>
      </c>
      <c r="BH312" s="144">
        <f>IF(N312="sníž. přenesená",J312,0)</f>
        <v>0</v>
      </c>
      <c r="BI312" s="144">
        <f>IF(N312="nulová",J312,0)</f>
        <v>0</v>
      </c>
      <c r="BJ312" s="16" t="s">
        <v>77</v>
      </c>
      <c r="BK312" s="144">
        <f>ROUND(I312*H312,2)</f>
        <v>0</v>
      </c>
      <c r="BL312" s="16" t="s">
        <v>142</v>
      </c>
      <c r="BM312" s="16" t="s">
        <v>476</v>
      </c>
    </row>
    <row r="313" spans="2:47" s="1" customFormat="1" ht="12">
      <c r="B313" s="30"/>
      <c r="C313" s="262"/>
      <c r="D313" s="263" t="s">
        <v>144</v>
      </c>
      <c r="E313" s="262"/>
      <c r="F313" s="264" t="s">
        <v>477</v>
      </c>
      <c r="G313" s="262"/>
      <c r="H313" s="262"/>
      <c r="I313" s="84"/>
      <c r="L313" s="30"/>
      <c r="M313" s="145"/>
      <c r="N313" s="49"/>
      <c r="O313" s="49"/>
      <c r="P313" s="49"/>
      <c r="Q313" s="49"/>
      <c r="R313" s="49"/>
      <c r="S313" s="49"/>
      <c r="T313" s="50"/>
      <c r="AT313" s="16" t="s">
        <v>144</v>
      </c>
      <c r="AU313" s="16" t="s">
        <v>79</v>
      </c>
    </row>
    <row r="314" spans="2:65" s="1" customFormat="1" ht="16.5" customHeight="1">
      <c r="B314" s="136"/>
      <c r="C314" s="281" t="s">
        <v>478</v>
      </c>
      <c r="D314" s="281" t="s">
        <v>137</v>
      </c>
      <c r="E314" s="282" t="s">
        <v>479</v>
      </c>
      <c r="F314" s="283" t="s">
        <v>480</v>
      </c>
      <c r="G314" s="284" t="s">
        <v>175</v>
      </c>
      <c r="H314" s="285">
        <v>1469.28</v>
      </c>
      <c r="I314" s="252"/>
      <c r="J314" s="252">
        <f>ROUND(I314*H314,2)</f>
        <v>0</v>
      </c>
      <c r="K314" s="251" t="s">
        <v>141</v>
      </c>
      <c r="L314" s="30"/>
      <c r="M314" s="140" t="s">
        <v>3</v>
      </c>
      <c r="N314" s="141" t="s">
        <v>41</v>
      </c>
      <c r="O314" s="49"/>
      <c r="P314" s="142">
        <f>O314*H314</f>
        <v>0</v>
      </c>
      <c r="Q314" s="142">
        <v>0</v>
      </c>
      <c r="R314" s="142">
        <f>Q314*H314</f>
        <v>0</v>
      </c>
      <c r="S314" s="142">
        <v>0</v>
      </c>
      <c r="T314" s="143">
        <f>S314*H314</f>
        <v>0</v>
      </c>
      <c r="AR314" s="16" t="s">
        <v>142</v>
      </c>
      <c r="AT314" s="16" t="s">
        <v>137</v>
      </c>
      <c r="AU314" s="16" t="s">
        <v>79</v>
      </c>
      <c r="AY314" s="16" t="s">
        <v>135</v>
      </c>
      <c r="BE314" s="144">
        <f>IF(N314="základní",J314,0)</f>
        <v>0</v>
      </c>
      <c r="BF314" s="144">
        <f>IF(N314="snížená",J314,0)</f>
        <v>0</v>
      </c>
      <c r="BG314" s="144">
        <f>IF(N314="zákl. přenesená",J314,0)</f>
        <v>0</v>
      </c>
      <c r="BH314" s="144">
        <f>IF(N314="sníž. přenesená",J314,0)</f>
        <v>0</v>
      </c>
      <c r="BI314" s="144">
        <f>IF(N314="nulová",J314,0)</f>
        <v>0</v>
      </c>
      <c r="BJ314" s="16" t="s">
        <v>77</v>
      </c>
      <c r="BK314" s="144">
        <f>ROUND(I314*H314,2)</f>
        <v>0</v>
      </c>
      <c r="BL314" s="16" t="s">
        <v>142</v>
      </c>
      <c r="BM314" s="16" t="s">
        <v>481</v>
      </c>
    </row>
    <row r="315" spans="2:47" s="1" customFormat="1" ht="19.5">
      <c r="B315" s="30"/>
      <c r="C315" s="262"/>
      <c r="D315" s="263" t="s">
        <v>144</v>
      </c>
      <c r="E315" s="262"/>
      <c r="F315" s="264" t="s">
        <v>482</v>
      </c>
      <c r="G315" s="262"/>
      <c r="H315" s="262"/>
      <c r="I315" s="84"/>
      <c r="L315" s="30"/>
      <c r="M315" s="145"/>
      <c r="N315" s="49"/>
      <c r="O315" s="49"/>
      <c r="P315" s="49"/>
      <c r="Q315" s="49"/>
      <c r="R315" s="49"/>
      <c r="S315" s="49"/>
      <c r="T315" s="50"/>
      <c r="AT315" s="16" t="s">
        <v>144</v>
      </c>
      <c r="AU315" s="16" t="s">
        <v>79</v>
      </c>
    </row>
    <row r="316" spans="2:51" s="12" customFormat="1" ht="12">
      <c r="B316" s="152"/>
      <c r="C316" s="268"/>
      <c r="D316" s="263" t="s">
        <v>146</v>
      </c>
      <c r="E316" s="268"/>
      <c r="F316" s="270" t="s">
        <v>483</v>
      </c>
      <c r="G316" s="268"/>
      <c r="H316" s="271">
        <v>1469.28</v>
      </c>
      <c r="I316" s="154"/>
      <c r="L316" s="152"/>
      <c r="M316" s="155"/>
      <c r="N316" s="156"/>
      <c r="O316" s="156"/>
      <c r="P316" s="156"/>
      <c r="Q316" s="156"/>
      <c r="R316" s="156"/>
      <c r="S316" s="156"/>
      <c r="T316" s="157"/>
      <c r="AT316" s="153" t="s">
        <v>146</v>
      </c>
      <c r="AU316" s="153" t="s">
        <v>79</v>
      </c>
      <c r="AV316" s="12" t="s">
        <v>79</v>
      </c>
      <c r="AW316" s="12" t="s">
        <v>4</v>
      </c>
      <c r="AX316" s="12" t="s">
        <v>77</v>
      </c>
      <c r="AY316" s="153" t="s">
        <v>135</v>
      </c>
    </row>
    <row r="317" spans="2:65" s="1" customFormat="1" ht="16.5" customHeight="1">
      <c r="B317" s="136"/>
      <c r="C317" s="281" t="s">
        <v>484</v>
      </c>
      <c r="D317" s="281" t="s">
        <v>137</v>
      </c>
      <c r="E317" s="282" t="s">
        <v>485</v>
      </c>
      <c r="F317" s="283" t="s">
        <v>486</v>
      </c>
      <c r="G317" s="284" t="s">
        <v>175</v>
      </c>
      <c r="H317" s="285">
        <v>73.464</v>
      </c>
      <c r="I317" s="252"/>
      <c r="J317" s="252">
        <f>ROUND(I317*H317,2)</f>
        <v>0</v>
      </c>
      <c r="K317" s="251" t="s">
        <v>141</v>
      </c>
      <c r="L317" s="30"/>
      <c r="M317" s="140" t="s">
        <v>3</v>
      </c>
      <c r="N317" s="141" t="s">
        <v>41</v>
      </c>
      <c r="O317" s="49"/>
      <c r="P317" s="142">
        <f>O317*H317</f>
        <v>0</v>
      </c>
      <c r="Q317" s="142">
        <v>0</v>
      </c>
      <c r="R317" s="142">
        <f>Q317*H317</f>
        <v>0</v>
      </c>
      <c r="S317" s="142">
        <v>0</v>
      </c>
      <c r="T317" s="143">
        <f>S317*H317</f>
        <v>0</v>
      </c>
      <c r="AR317" s="16" t="s">
        <v>142</v>
      </c>
      <c r="AT317" s="16" t="s">
        <v>137</v>
      </c>
      <c r="AU317" s="16" t="s">
        <v>79</v>
      </c>
      <c r="AY317" s="16" t="s">
        <v>135</v>
      </c>
      <c r="BE317" s="144">
        <f>IF(N317="základní",J317,0)</f>
        <v>0</v>
      </c>
      <c r="BF317" s="144">
        <f>IF(N317="snížená",J317,0)</f>
        <v>0</v>
      </c>
      <c r="BG317" s="144">
        <f>IF(N317="zákl. přenesená",J317,0)</f>
        <v>0</v>
      </c>
      <c r="BH317" s="144">
        <f>IF(N317="sníž. přenesená",J317,0)</f>
        <v>0</v>
      </c>
      <c r="BI317" s="144">
        <f>IF(N317="nulová",J317,0)</f>
        <v>0</v>
      </c>
      <c r="BJ317" s="16" t="s">
        <v>77</v>
      </c>
      <c r="BK317" s="144">
        <f>ROUND(I317*H317,2)</f>
        <v>0</v>
      </c>
      <c r="BL317" s="16" t="s">
        <v>142</v>
      </c>
      <c r="BM317" s="16" t="s">
        <v>487</v>
      </c>
    </row>
    <row r="318" spans="2:47" s="1" customFormat="1" ht="19.5">
      <c r="B318" s="30"/>
      <c r="C318" s="262"/>
      <c r="D318" s="263" t="s">
        <v>144</v>
      </c>
      <c r="E318" s="262"/>
      <c r="F318" s="264" t="s">
        <v>488</v>
      </c>
      <c r="G318" s="262"/>
      <c r="H318" s="262"/>
      <c r="I318" s="84"/>
      <c r="L318" s="30"/>
      <c r="M318" s="145"/>
      <c r="N318" s="49"/>
      <c r="O318" s="49"/>
      <c r="P318" s="49"/>
      <c r="Q318" s="49"/>
      <c r="R318" s="49"/>
      <c r="S318" s="49"/>
      <c r="T318" s="50"/>
      <c r="AT318" s="16" t="s">
        <v>144</v>
      </c>
      <c r="AU318" s="16" t="s">
        <v>79</v>
      </c>
    </row>
    <row r="319" spans="2:63" s="10" customFormat="1" ht="22.9" customHeight="1">
      <c r="B319" s="125"/>
      <c r="C319" s="253"/>
      <c r="D319" s="254" t="s">
        <v>68</v>
      </c>
      <c r="E319" s="256" t="s">
        <v>489</v>
      </c>
      <c r="F319" s="256" t="s">
        <v>490</v>
      </c>
      <c r="G319" s="253"/>
      <c r="H319" s="253"/>
      <c r="I319" s="127"/>
      <c r="J319" s="135">
        <f>BK319</f>
        <v>0</v>
      </c>
      <c r="L319" s="125"/>
      <c r="M319" s="129"/>
      <c r="N319" s="130"/>
      <c r="O319" s="130"/>
      <c r="P319" s="131">
        <f>SUM(P320:P321)</f>
        <v>0</v>
      </c>
      <c r="Q319" s="130"/>
      <c r="R319" s="131">
        <f>SUM(R320:R321)</f>
        <v>0</v>
      </c>
      <c r="S319" s="130"/>
      <c r="T319" s="132">
        <f>SUM(T320:T321)</f>
        <v>0</v>
      </c>
      <c r="AR319" s="126" t="s">
        <v>77</v>
      </c>
      <c r="AT319" s="133" t="s">
        <v>68</v>
      </c>
      <c r="AU319" s="133" t="s">
        <v>77</v>
      </c>
      <c r="AY319" s="126" t="s">
        <v>135</v>
      </c>
      <c r="BK319" s="134">
        <f>SUM(BK320:BK321)</f>
        <v>0</v>
      </c>
    </row>
    <row r="320" spans="2:65" s="1" customFormat="1" ht="16.5" customHeight="1">
      <c r="B320" s="136"/>
      <c r="C320" s="257" t="s">
        <v>491</v>
      </c>
      <c r="D320" s="257" t="s">
        <v>137</v>
      </c>
      <c r="E320" s="258" t="s">
        <v>492</v>
      </c>
      <c r="F320" s="259" t="s">
        <v>493</v>
      </c>
      <c r="G320" s="260" t="s">
        <v>175</v>
      </c>
      <c r="H320" s="261">
        <v>140.645</v>
      </c>
      <c r="I320" s="138"/>
      <c r="J320" s="139">
        <f>ROUND(I320*H320,2)</f>
        <v>0</v>
      </c>
      <c r="K320" s="137" t="s">
        <v>141</v>
      </c>
      <c r="L320" s="30"/>
      <c r="M320" s="140" t="s">
        <v>3</v>
      </c>
      <c r="N320" s="141" t="s">
        <v>41</v>
      </c>
      <c r="O320" s="49"/>
      <c r="P320" s="142">
        <f>O320*H320</f>
        <v>0</v>
      </c>
      <c r="Q320" s="142">
        <v>0</v>
      </c>
      <c r="R320" s="142">
        <f>Q320*H320</f>
        <v>0</v>
      </c>
      <c r="S320" s="142">
        <v>0</v>
      </c>
      <c r="T320" s="143">
        <f>S320*H320</f>
        <v>0</v>
      </c>
      <c r="AR320" s="16" t="s">
        <v>142</v>
      </c>
      <c r="AT320" s="16" t="s">
        <v>137</v>
      </c>
      <c r="AU320" s="16" t="s">
        <v>79</v>
      </c>
      <c r="AY320" s="16" t="s">
        <v>135</v>
      </c>
      <c r="BE320" s="144">
        <f>IF(N320="základní",J320,0)</f>
        <v>0</v>
      </c>
      <c r="BF320" s="144">
        <f>IF(N320="snížená",J320,0)</f>
        <v>0</v>
      </c>
      <c r="BG320" s="144">
        <f>IF(N320="zákl. přenesená",J320,0)</f>
        <v>0</v>
      </c>
      <c r="BH320" s="144">
        <f>IF(N320="sníž. přenesená",J320,0)</f>
        <v>0</v>
      </c>
      <c r="BI320" s="144">
        <f>IF(N320="nulová",J320,0)</f>
        <v>0</v>
      </c>
      <c r="BJ320" s="16" t="s">
        <v>77</v>
      </c>
      <c r="BK320" s="144">
        <f>ROUND(I320*H320,2)</f>
        <v>0</v>
      </c>
      <c r="BL320" s="16" t="s">
        <v>142</v>
      </c>
      <c r="BM320" s="16" t="s">
        <v>494</v>
      </c>
    </row>
    <row r="321" spans="2:47" s="1" customFormat="1" ht="19.5">
      <c r="B321" s="30"/>
      <c r="C321" s="262"/>
      <c r="D321" s="263" t="s">
        <v>144</v>
      </c>
      <c r="E321" s="262"/>
      <c r="F321" s="264" t="s">
        <v>495</v>
      </c>
      <c r="G321" s="262"/>
      <c r="H321" s="262"/>
      <c r="I321" s="84"/>
      <c r="L321" s="30"/>
      <c r="M321" s="145"/>
      <c r="N321" s="49"/>
      <c r="O321" s="49"/>
      <c r="P321" s="49"/>
      <c r="Q321" s="49"/>
      <c r="R321" s="49"/>
      <c r="S321" s="49"/>
      <c r="T321" s="50"/>
      <c r="AT321" s="16" t="s">
        <v>144</v>
      </c>
      <c r="AU321" s="16" t="s">
        <v>79</v>
      </c>
    </row>
    <row r="322" spans="2:63" s="10" customFormat="1" ht="25.9" customHeight="1">
      <c r="B322" s="125"/>
      <c r="C322" s="253"/>
      <c r="D322" s="254" t="s">
        <v>68</v>
      </c>
      <c r="E322" s="255" t="s">
        <v>496</v>
      </c>
      <c r="F322" s="255" t="s">
        <v>497</v>
      </c>
      <c r="G322" s="253"/>
      <c r="H322" s="253"/>
      <c r="I322" s="127"/>
      <c r="J322" s="128">
        <f>BK322</f>
        <v>0</v>
      </c>
      <c r="L322" s="125"/>
      <c r="M322" s="129"/>
      <c r="N322" s="130"/>
      <c r="O322" s="130"/>
      <c r="P322" s="131">
        <f>P323+P348+P359+P373+P425+P437+P462+P487+P503+P512</f>
        <v>0</v>
      </c>
      <c r="Q322" s="130"/>
      <c r="R322" s="131">
        <f>R323+R348+R359+R373+R425+R437+R462+R487+R503+R512</f>
        <v>8.171144828443</v>
      </c>
      <c r="S322" s="130"/>
      <c r="T322" s="132">
        <f>T323+T348+T359+T373+T425+T437+T462+T487+T503+T512</f>
        <v>0</v>
      </c>
      <c r="AR322" s="126" t="s">
        <v>79</v>
      </c>
      <c r="AT322" s="133" t="s">
        <v>68</v>
      </c>
      <c r="AU322" s="133" t="s">
        <v>69</v>
      </c>
      <c r="AY322" s="126" t="s">
        <v>135</v>
      </c>
      <c r="BK322" s="134">
        <f>BK323+BK348+BK359+BK373+BK425+BK437+BK462+BK487+BK503+BK512</f>
        <v>0</v>
      </c>
    </row>
    <row r="323" spans="2:63" s="10" customFormat="1" ht="22.9" customHeight="1">
      <c r="B323" s="125"/>
      <c r="C323" s="253"/>
      <c r="D323" s="254" t="s">
        <v>68</v>
      </c>
      <c r="E323" s="256" t="s">
        <v>498</v>
      </c>
      <c r="F323" s="256" t="s">
        <v>499</v>
      </c>
      <c r="G323" s="253"/>
      <c r="H323" s="253"/>
      <c r="I323" s="127"/>
      <c r="J323" s="135">
        <f>BK323</f>
        <v>0</v>
      </c>
      <c r="L323" s="125"/>
      <c r="M323" s="129"/>
      <c r="N323" s="130"/>
      <c r="O323" s="130"/>
      <c r="P323" s="131">
        <f>SUM(P324:P347)</f>
        <v>0</v>
      </c>
      <c r="Q323" s="130"/>
      <c r="R323" s="131">
        <f>SUM(R324:R347)</f>
        <v>0.5616585</v>
      </c>
      <c r="S323" s="130"/>
      <c r="T323" s="132">
        <f>SUM(T324:T347)</f>
        <v>0</v>
      </c>
      <c r="AR323" s="126" t="s">
        <v>79</v>
      </c>
      <c r="AT323" s="133" t="s">
        <v>68</v>
      </c>
      <c r="AU323" s="133" t="s">
        <v>77</v>
      </c>
      <c r="AY323" s="126" t="s">
        <v>135</v>
      </c>
      <c r="BK323" s="134">
        <f>SUM(BK324:BK347)</f>
        <v>0</v>
      </c>
    </row>
    <row r="324" spans="2:65" s="1" customFormat="1" ht="16.5" customHeight="1">
      <c r="B324" s="136"/>
      <c r="C324" s="257" t="s">
        <v>500</v>
      </c>
      <c r="D324" s="257" t="s">
        <v>137</v>
      </c>
      <c r="E324" s="258" t="s">
        <v>501</v>
      </c>
      <c r="F324" s="259" t="s">
        <v>502</v>
      </c>
      <c r="G324" s="260" t="s">
        <v>211</v>
      </c>
      <c r="H324" s="261">
        <v>299.36</v>
      </c>
      <c r="I324" s="138"/>
      <c r="J324" s="139">
        <f>ROUND(I324*H324,2)</f>
        <v>0</v>
      </c>
      <c r="K324" s="137" t="s">
        <v>141</v>
      </c>
      <c r="L324" s="30"/>
      <c r="M324" s="140" t="s">
        <v>3</v>
      </c>
      <c r="N324" s="141" t="s">
        <v>41</v>
      </c>
      <c r="O324" s="49"/>
      <c r="P324" s="142">
        <f>O324*H324</f>
        <v>0</v>
      </c>
      <c r="Q324" s="142">
        <v>0</v>
      </c>
      <c r="R324" s="142">
        <f>Q324*H324</f>
        <v>0</v>
      </c>
      <c r="S324" s="142">
        <v>0</v>
      </c>
      <c r="T324" s="143">
        <f>S324*H324</f>
        <v>0</v>
      </c>
      <c r="AR324" s="16" t="s">
        <v>244</v>
      </c>
      <c r="AT324" s="16" t="s">
        <v>137</v>
      </c>
      <c r="AU324" s="16" t="s">
        <v>79</v>
      </c>
      <c r="AY324" s="16" t="s">
        <v>135</v>
      </c>
      <c r="BE324" s="144">
        <f>IF(N324="základní",J324,0)</f>
        <v>0</v>
      </c>
      <c r="BF324" s="144">
        <f>IF(N324="snížená",J324,0)</f>
        <v>0</v>
      </c>
      <c r="BG324" s="144">
        <f>IF(N324="zákl. přenesená",J324,0)</f>
        <v>0</v>
      </c>
      <c r="BH324" s="144">
        <f>IF(N324="sníž. přenesená",J324,0)</f>
        <v>0</v>
      </c>
      <c r="BI324" s="144">
        <f>IF(N324="nulová",J324,0)</f>
        <v>0</v>
      </c>
      <c r="BJ324" s="16" t="s">
        <v>77</v>
      </c>
      <c r="BK324" s="144">
        <f>ROUND(I324*H324,2)</f>
        <v>0</v>
      </c>
      <c r="BL324" s="16" t="s">
        <v>244</v>
      </c>
      <c r="BM324" s="16" t="s">
        <v>503</v>
      </c>
    </row>
    <row r="325" spans="2:47" s="1" customFormat="1" ht="19.5">
      <c r="B325" s="30"/>
      <c r="C325" s="262"/>
      <c r="D325" s="263" t="s">
        <v>144</v>
      </c>
      <c r="E325" s="262"/>
      <c r="F325" s="264" t="s">
        <v>504</v>
      </c>
      <c r="G325" s="262"/>
      <c r="H325" s="262"/>
      <c r="I325" s="84"/>
      <c r="L325" s="30"/>
      <c r="M325" s="145"/>
      <c r="N325" s="49"/>
      <c r="O325" s="49"/>
      <c r="P325" s="49"/>
      <c r="Q325" s="49"/>
      <c r="R325" s="49"/>
      <c r="S325" s="49"/>
      <c r="T325" s="50"/>
      <c r="AT325" s="16" t="s">
        <v>144</v>
      </c>
      <c r="AU325" s="16" t="s">
        <v>79</v>
      </c>
    </row>
    <row r="326" spans="2:51" s="12" customFormat="1" ht="12">
      <c r="B326" s="152"/>
      <c r="C326" s="268"/>
      <c r="D326" s="263" t="s">
        <v>146</v>
      </c>
      <c r="E326" s="269" t="s">
        <v>3</v>
      </c>
      <c r="F326" s="270" t="s">
        <v>505</v>
      </c>
      <c r="G326" s="268"/>
      <c r="H326" s="271">
        <v>299.36</v>
      </c>
      <c r="I326" s="154"/>
      <c r="L326" s="152"/>
      <c r="M326" s="155"/>
      <c r="N326" s="156"/>
      <c r="O326" s="156"/>
      <c r="P326" s="156"/>
      <c r="Q326" s="156"/>
      <c r="R326" s="156"/>
      <c r="S326" s="156"/>
      <c r="T326" s="157"/>
      <c r="AT326" s="153" t="s">
        <v>146</v>
      </c>
      <c r="AU326" s="153" t="s">
        <v>79</v>
      </c>
      <c r="AV326" s="12" t="s">
        <v>79</v>
      </c>
      <c r="AW326" s="12" t="s">
        <v>32</v>
      </c>
      <c r="AX326" s="12" t="s">
        <v>69</v>
      </c>
      <c r="AY326" s="153" t="s">
        <v>135</v>
      </c>
    </row>
    <row r="327" spans="2:51" s="13" customFormat="1" ht="12">
      <c r="B327" s="158"/>
      <c r="C327" s="272"/>
      <c r="D327" s="263" t="s">
        <v>146</v>
      </c>
      <c r="E327" s="273" t="s">
        <v>3</v>
      </c>
      <c r="F327" s="274" t="s">
        <v>151</v>
      </c>
      <c r="G327" s="272"/>
      <c r="H327" s="275">
        <v>299.36</v>
      </c>
      <c r="I327" s="160"/>
      <c r="L327" s="158"/>
      <c r="M327" s="161"/>
      <c r="N327" s="162"/>
      <c r="O327" s="162"/>
      <c r="P327" s="162"/>
      <c r="Q327" s="162"/>
      <c r="R327" s="162"/>
      <c r="S327" s="162"/>
      <c r="T327" s="163"/>
      <c r="AT327" s="159" t="s">
        <v>146</v>
      </c>
      <c r="AU327" s="159" t="s">
        <v>79</v>
      </c>
      <c r="AV327" s="13" t="s">
        <v>142</v>
      </c>
      <c r="AW327" s="13" t="s">
        <v>32</v>
      </c>
      <c r="AX327" s="13" t="s">
        <v>77</v>
      </c>
      <c r="AY327" s="159" t="s">
        <v>135</v>
      </c>
    </row>
    <row r="328" spans="2:65" s="1" customFormat="1" ht="16.5" customHeight="1">
      <c r="B328" s="136"/>
      <c r="C328" s="276" t="s">
        <v>506</v>
      </c>
      <c r="D328" s="276" t="s">
        <v>172</v>
      </c>
      <c r="E328" s="277" t="s">
        <v>507</v>
      </c>
      <c r="F328" s="278" t="s">
        <v>508</v>
      </c>
      <c r="G328" s="279" t="s">
        <v>509</v>
      </c>
      <c r="H328" s="280">
        <v>449.04</v>
      </c>
      <c r="I328" s="165"/>
      <c r="J328" s="166">
        <f>ROUND(I328*H328,2)</f>
        <v>0</v>
      </c>
      <c r="K328" s="164" t="s">
        <v>141</v>
      </c>
      <c r="L328" s="167"/>
      <c r="M328" s="168" t="s">
        <v>3</v>
      </c>
      <c r="N328" s="169" t="s">
        <v>41</v>
      </c>
      <c r="O328" s="49"/>
      <c r="P328" s="142">
        <f>O328*H328</f>
        <v>0</v>
      </c>
      <c r="Q328" s="142">
        <v>0.001</v>
      </c>
      <c r="R328" s="142">
        <f>Q328*H328</f>
        <v>0.44904000000000005</v>
      </c>
      <c r="S328" s="142">
        <v>0</v>
      </c>
      <c r="T328" s="143">
        <f>S328*H328</f>
        <v>0</v>
      </c>
      <c r="AR328" s="16" t="s">
        <v>334</v>
      </c>
      <c r="AT328" s="16" t="s">
        <v>172</v>
      </c>
      <c r="AU328" s="16" t="s">
        <v>79</v>
      </c>
      <c r="AY328" s="16" t="s">
        <v>135</v>
      </c>
      <c r="BE328" s="144">
        <f>IF(N328="základní",J328,0)</f>
        <v>0</v>
      </c>
      <c r="BF328" s="144">
        <f>IF(N328="snížená",J328,0)</f>
        <v>0</v>
      </c>
      <c r="BG328" s="144">
        <f>IF(N328="zákl. přenesená",J328,0)</f>
        <v>0</v>
      </c>
      <c r="BH328" s="144">
        <f>IF(N328="sníž. přenesená",J328,0)</f>
        <v>0</v>
      </c>
      <c r="BI328" s="144">
        <f>IF(N328="nulová",J328,0)</f>
        <v>0</v>
      </c>
      <c r="BJ328" s="16" t="s">
        <v>77</v>
      </c>
      <c r="BK328" s="144">
        <f>ROUND(I328*H328,2)</f>
        <v>0</v>
      </c>
      <c r="BL328" s="16" t="s">
        <v>244</v>
      </c>
      <c r="BM328" s="16" t="s">
        <v>510</v>
      </c>
    </row>
    <row r="329" spans="2:47" s="1" customFormat="1" ht="12">
      <c r="B329" s="30"/>
      <c r="C329" s="262"/>
      <c r="D329" s="263" t="s">
        <v>144</v>
      </c>
      <c r="E329" s="262"/>
      <c r="F329" s="264" t="s">
        <v>508</v>
      </c>
      <c r="G329" s="262"/>
      <c r="H329" s="262"/>
      <c r="I329" s="84"/>
      <c r="L329" s="30"/>
      <c r="M329" s="145"/>
      <c r="N329" s="49"/>
      <c r="O329" s="49"/>
      <c r="P329" s="49"/>
      <c r="Q329" s="49"/>
      <c r="R329" s="49"/>
      <c r="S329" s="49"/>
      <c r="T329" s="50"/>
      <c r="AT329" s="16" t="s">
        <v>144</v>
      </c>
      <c r="AU329" s="16" t="s">
        <v>79</v>
      </c>
    </row>
    <row r="330" spans="2:51" s="12" customFormat="1" ht="12">
      <c r="B330" s="152"/>
      <c r="C330" s="268"/>
      <c r="D330" s="263" t="s">
        <v>146</v>
      </c>
      <c r="E330" s="268"/>
      <c r="F330" s="270" t="s">
        <v>511</v>
      </c>
      <c r="G330" s="268"/>
      <c r="H330" s="271">
        <v>449.04</v>
      </c>
      <c r="I330" s="154"/>
      <c r="L330" s="152"/>
      <c r="M330" s="155"/>
      <c r="N330" s="156"/>
      <c r="O330" s="156"/>
      <c r="P330" s="156"/>
      <c r="Q330" s="156"/>
      <c r="R330" s="156"/>
      <c r="S330" s="156"/>
      <c r="T330" s="157"/>
      <c r="AT330" s="153" t="s">
        <v>146</v>
      </c>
      <c r="AU330" s="153" t="s">
        <v>79</v>
      </c>
      <c r="AV330" s="12" t="s">
        <v>79</v>
      </c>
      <c r="AW330" s="12" t="s">
        <v>4</v>
      </c>
      <c r="AX330" s="12" t="s">
        <v>77</v>
      </c>
      <c r="AY330" s="153" t="s">
        <v>135</v>
      </c>
    </row>
    <row r="331" spans="2:65" s="1" customFormat="1" ht="16.5" customHeight="1">
      <c r="B331" s="136"/>
      <c r="C331" s="257" t="s">
        <v>512</v>
      </c>
      <c r="D331" s="257" t="s">
        <v>137</v>
      </c>
      <c r="E331" s="258" t="s">
        <v>513</v>
      </c>
      <c r="F331" s="259" t="s">
        <v>514</v>
      </c>
      <c r="G331" s="260" t="s">
        <v>211</v>
      </c>
      <c r="H331" s="261">
        <v>20.27</v>
      </c>
      <c r="I331" s="138"/>
      <c r="J331" s="139">
        <f>ROUND(I331*H331,2)</f>
        <v>0</v>
      </c>
      <c r="K331" s="137" t="s">
        <v>141</v>
      </c>
      <c r="L331" s="30"/>
      <c r="M331" s="140" t="s">
        <v>3</v>
      </c>
      <c r="N331" s="141" t="s">
        <v>41</v>
      </c>
      <c r="O331" s="49"/>
      <c r="P331" s="142">
        <f>O331*H331</f>
        <v>0</v>
      </c>
      <c r="Q331" s="142">
        <v>0.0035</v>
      </c>
      <c r="R331" s="142">
        <f>Q331*H331</f>
        <v>0.070945</v>
      </c>
      <c r="S331" s="142">
        <v>0</v>
      </c>
      <c r="T331" s="143">
        <f>S331*H331</f>
        <v>0</v>
      </c>
      <c r="AR331" s="16" t="s">
        <v>244</v>
      </c>
      <c r="AT331" s="16" t="s">
        <v>137</v>
      </c>
      <c r="AU331" s="16" t="s">
        <v>79</v>
      </c>
      <c r="AY331" s="16" t="s">
        <v>135</v>
      </c>
      <c r="BE331" s="144">
        <f>IF(N331="základní",J331,0)</f>
        <v>0</v>
      </c>
      <c r="BF331" s="144">
        <f>IF(N331="snížená",J331,0)</f>
        <v>0</v>
      </c>
      <c r="BG331" s="144">
        <f>IF(N331="zákl. přenesená",J331,0)</f>
        <v>0</v>
      </c>
      <c r="BH331" s="144">
        <f>IF(N331="sníž. přenesená",J331,0)</f>
        <v>0</v>
      </c>
      <c r="BI331" s="144">
        <f>IF(N331="nulová",J331,0)</f>
        <v>0</v>
      </c>
      <c r="BJ331" s="16" t="s">
        <v>77</v>
      </c>
      <c r="BK331" s="144">
        <f>ROUND(I331*H331,2)</f>
        <v>0</v>
      </c>
      <c r="BL331" s="16" t="s">
        <v>244</v>
      </c>
      <c r="BM331" s="16" t="s">
        <v>515</v>
      </c>
    </row>
    <row r="332" spans="2:47" s="1" customFormat="1" ht="12">
      <c r="B332" s="30"/>
      <c r="C332" s="262"/>
      <c r="D332" s="263" t="s">
        <v>144</v>
      </c>
      <c r="E332" s="262"/>
      <c r="F332" s="264" t="s">
        <v>516</v>
      </c>
      <c r="G332" s="262"/>
      <c r="H332" s="262"/>
      <c r="I332" s="84"/>
      <c r="L332" s="30"/>
      <c r="M332" s="145"/>
      <c r="N332" s="49"/>
      <c r="O332" s="49"/>
      <c r="P332" s="49"/>
      <c r="Q332" s="49"/>
      <c r="R332" s="49"/>
      <c r="S332" s="49"/>
      <c r="T332" s="50"/>
      <c r="AT332" s="16" t="s">
        <v>144</v>
      </c>
      <c r="AU332" s="16" t="s">
        <v>79</v>
      </c>
    </row>
    <row r="333" spans="2:51" s="12" customFormat="1" ht="12">
      <c r="B333" s="152"/>
      <c r="C333" s="268"/>
      <c r="D333" s="263" t="s">
        <v>146</v>
      </c>
      <c r="E333" s="269" t="s">
        <v>3</v>
      </c>
      <c r="F333" s="270" t="s">
        <v>517</v>
      </c>
      <c r="G333" s="268"/>
      <c r="H333" s="271">
        <v>20.27</v>
      </c>
      <c r="I333" s="154"/>
      <c r="L333" s="152"/>
      <c r="M333" s="155"/>
      <c r="N333" s="156"/>
      <c r="O333" s="156"/>
      <c r="P333" s="156"/>
      <c r="Q333" s="156"/>
      <c r="R333" s="156"/>
      <c r="S333" s="156"/>
      <c r="T333" s="157"/>
      <c r="AT333" s="153" t="s">
        <v>146</v>
      </c>
      <c r="AU333" s="153" t="s">
        <v>79</v>
      </c>
      <c r="AV333" s="12" t="s">
        <v>79</v>
      </c>
      <c r="AW333" s="12" t="s">
        <v>32</v>
      </c>
      <c r="AX333" s="12" t="s">
        <v>69</v>
      </c>
      <c r="AY333" s="153" t="s">
        <v>135</v>
      </c>
    </row>
    <row r="334" spans="2:51" s="13" customFormat="1" ht="12">
      <c r="B334" s="158"/>
      <c r="C334" s="272"/>
      <c r="D334" s="263" t="s">
        <v>146</v>
      </c>
      <c r="E334" s="273" t="s">
        <v>3</v>
      </c>
      <c r="F334" s="274" t="s">
        <v>151</v>
      </c>
      <c r="G334" s="272"/>
      <c r="H334" s="275">
        <v>20.27</v>
      </c>
      <c r="I334" s="160"/>
      <c r="L334" s="158"/>
      <c r="M334" s="161"/>
      <c r="N334" s="162"/>
      <c r="O334" s="162"/>
      <c r="P334" s="162"/>
      <c r="Q334" s="162"/>
      <c r="R334" s="162"/>
      <c r="S334" s="162"/>
      <c r="T334" s="163"/>
      <c r="AT334" s="159" t="s">
        <v>146</v>
      </c>
      <c r="AU334" s="159" t="s">
        <v>79</v>
      </c>
      <c r="AV334" s="13" t="s">
        <v>142</v>
      </c>
      <c r="AW334" s="13" t="s">
        <v>32</v>
      </c>
      <c r="AX334" s="13" t="s">
        <v>77</v>
      </c>
      <c r="AY334" s="159" t="s">
        <v>135</v>
      </c>
    </row>
    <row r="335" spans="2:65" s="1" customFormat="1" ht="16.5" customHeight="1">
      <c r="B335" s="136"/>
      <c r="C335" s="257" t="s">
        <v>518</v>
      </c>
      <c r="D335" s="257" t="s">
        <v>137</v>
      </c>
      <c r="E335" s="258" t="s">
        <v>519</v>
      </c>
      <c r="F335" s="259" t="s">
        <v>520</v>
      </c>
      <c r="G335" s="260" t="s">
        <v>211</v>
      </c>
      <c r="H335" s="261">
        <v>8.2</v>
      </c>
      <c r="I335" s="138"/>
      <c r="J335" s="139">
        <f>ROUND(I335*H335,2)</f>
        <v>0</v>
      </c>
      <c r="K335" s="137" t="s">
        <v>141</v>
      </c>
      <c r="L335" s="30"/>
      <c r="M335" s="140" t="s">
        <v>3</v>
      </c>
      <c r="N335" s="141" t="s">
        <v>41</v>
      </c>
      <c r="O335" s="49"/>
      <c r="P335" s="142">
        <f>O335*H335</f>
        <v>0</v>
      </c>
      <c r="Q335" s="142">
        <v>0.0035</v>
      </c>
      <c r="R335" s="142">
        <f>Q335*H335</f>
        <v>0.0287</v>
      </c>
      <c r="S335" s="142">
        <v>0</v>
      </c>
      <c r="T335" s="143">
        <f>S335*H335</f>
        <v>0</v>
      </c>
      <c r="AR335" s="16" t="s">
        <v>244</v>
      </c>
      <c r="AT335" s="16" t="s">
        <v>137</v>
      </c>
      <c r="AU335" s="16" t="s">
        <v>79</v>
      </c>
      <c r="AY335" s="16" t="s">
        <v>135</v>
      </c>
      <c r="BE335" s="144">
        <f>IF(N335="základní",J335,0)</f>
        <v>0</v>
      </c>
      <c r="BF335" s="144">
        <f>IF(N335="snížená",J335,0)</f>
        <v>0</v>
      </c>
      <c r="BG335" s="144">
        <f>IF(N335="zákl. přenesená",J335,0)</f>
        <v>0</v>
      </c>
      <c r="BH335" s="144">
        <f>IF(N335="sníž. přenesená",J335,0)</f>
        <v>0</v>
      </c>
      <c r="BI335" s="144">
        <f>IF(N335="nulová",J335,0)</f>
        <v>0</v>
      </c>
      <c r="BJ335" s="16" t="s">
        <v>77</v>
      </c>
      <c r="BK335" s="144">
        <f>ROUND(I335*H335,2)</f>
        <v>0</v>
      </c>
      <c r="BL335" s="16" t="s">
        <v>244</v>
      </c>
      <c r="BM335" s="16" t="s">
        <v>521</v>
      </c>
    </row>
    <row r="336" spans="2:47" s="1" customFormat="1" ht="12">
      <c r="B336" s="30"/>
      <c r="C336" s="262"/>
      <c r="D336" s="263" t="s">
        <v>144</v>
      </c>
      <c r="E336" s="262"/>
      <c r="F336" s="264" t="s">
        <v>522</v>
      </c>
      <c r="G336" s="262"/>
      <c r="H336" s="262"/>
      <c r="I336" s="84"/>
      <c r="L336" s="30"/>
      <c r="M336" s="145"/>
      <c r="N336" s="49"/>
      <c r="O336" s="49"/>
      <c r="P336" s="49"/>
      <c r="Q336" s="49"/>
      <c r="R336" s="49"/>
      <c r="S336" s="49"/>
      <c r="T336" s="50"/>
      <c r="AT336" s="16" t="s">
        <v>144</v>
      </c>
      <c r="AU336" s="16" t="s">
        <v>79</v>
      </c>
    </row>
    <row r="337" spans="2:51" s="12" customFormat="1" ht="12">
      <c r="B337" s="152"/>
      <c r="C337" s="268"/>
      <c r="D337" s="263" t="s">
        <v>146</v>
      </c>
      <c r="E337" s="269" t="s">
        <v>3</v>
      </c>
      <c r="F337" s="270" t="s">
        <v>523</v>
      </c>
      <c r="G337" s="268"/>
      <c r="H337" s="271">
        <v>8.2</v>
      </c>
      <c r="I337" s="154"/>
      <c r="L337" s="152"/>
      <c r="M337" s="155"/>
      <c r="N337" s="156"/>
      <c r="O337" s="156"/>
      <c r="P337" s="156"/>
      <c r="Q337" s="156"/>
      <c r="R337" s="156"/>
      <c r="S337" s="156"/>
      <c r="T337" s="157"/>
      <c r="AT337" s="153" t="s">
        <v>146</v>
      </c>
      <c r="AU337" s="153" t="s">
        <v>79</v>
      </c>
      <c r="AV337" s="12" t="s">
        <v>79</v>
      </c>
      <c r="AW337" s="12" t="s">
        <v>32</v>
      </c>
      <c r="AX337" s="12" t="s">
        <v>69</v>
      </c>
      <c r="AY337" s="153" t="s">
        <v>135</v>
      </c>
    </row>
    <row r="338" spans="2:51" s="13" customFormat="1" ht="12">
      <c r="B338" s="158"/>
      <c r="C338" s="272"/>
      <c r="D338" s="263" t="s">
        <v>146</v>
      </c>
      <c r="E338" s="273" t="s">
        <v>3</v>
      </c>
      <c r="F338" s="274" t="s">
        <v>151</v>
      </c>
      <c r="G338" s="272"/>
      <c r="H338" s="275">
        <v>8.2</v>
      </c>
      <c r="I338" s="160"/>
      <c r="L338" s="158"/>
      <c r="M338" s="161"/>
      <c r="N338" s="162"/>
      <c r="O338" s="162"/>
      <c r="P338" s="162"/>
      <c r="Q338" s="162"/>
      <c r="R338" s="162"/>
      <c r="S338" s="162"/>
      <c r="T338" s="163"/>
      <c r="AT338" s="159" t="s">
        <v>146</v>
      </c>
      <c r="AU338" s="159" t="s">
        <v>79</v>
      </c>
      <c r="AV338" s="13" t="s">
        <v>142</v>
      </c>
      <c r="AW338" s="13" t="s">
        <v>32</v>
      </c>
      <c r="AX338" s="13" t="s">
        <v>77</v>
      </c>
      <c r="AY338" s="159" t="s">
        <v>135</v>
      </c>
    </row>
    <row r="339" spans="2:65" s="1" customFormat="1" ht="16.5" customHeight="1">
      <c r="B339" s="136"/>
      <c r="C339" s="257" t="s">
        <v>524</v>
      </c>
      <c r="D339" s="257" t="s">
        <v>137</v>
      </c>
      <c r="E339" s="258" t="s">
        <v>525</v>
      </c>
      <c r="F339" s="259" t="s">
        <v>526</v>
      </c>
      <c r="G339" s="260" t="s">
        <v>211</v>
      </c>
      <c r="H339" s="261">
        <v>9.3</v>
      </c>
      <c r="I339" s="138"/>
      <c r="J339" s="139">
        <f>ROUND(I339*H339,2)</f>
        <v>0</v>
      </c>
      <c r="K339" s="137" t="s">
        <v>141</v>
      </c>
      <c r="L339" s="30"/>
      <c r="M339" s="140" t="s">
        <v>3</v>
      </c>
      <c r="N339" s="141" t="s">
        <v>41</v>
      </c>
      <c r="O339" s="49"/>
      <c r="P339" s="142">
        <f>O339*H339</f>
        <v>0</v>
      </c>
      <c r="Q339" s="142">
        <v>0.000575</v>
      </c>
      <c r="R339" s="142">
        <f>Q339*H339</f>
        <v>0.005347500000000001</v>
      </c>
      <c r="S339" s="142">
        <v>0</v>
      </c>
      <c r="T339" s="143">
        <f>S339*H339</f>
        <v>0</v>
      </c>
      <c r="AR339" s="16" t="s">
        <v>244</v>
      </c>
      <c r="AT339" s="16" t="s">
        <v>137</v>
      </c>
      <c r="AU339" s="16" t="s">
        <v>79</v>
      </c>
      <c r="AY339" s="16" t="s">
        <v>135</v>
      </c>
      <c r="BE339" s="144">
        <f>IF(N339="základní",J339,0)</f>
        <v>0</v>
      </c>
      <c r="BF339" s="144">
        <f>IF(N339="snížená",J339,0)</f>
        <v>0</v>
      </c>
      <c r="BG339" s="144">
        <f>IF(N339="zákl. přenesená",J339,0)</f>
        <v>0</v>
      </c>
      <c r="BH339" s="144">
        <f>IF(N339="sníž. přenesená",J339,0)</f>
        <v>0</v>
      </c>
      <c r="BI339" s="144">
        <f>IF(N339="nulová",J339,0)</f>
        <v>0</v>
      </c>
      <c r="BJ339" s="16" t="s">
        <v>77</v>
      </c>
      <c r="BK339" s="144">
        <f>ROUND(I339*H339,2)</f>
        <v>0</v>
      </c>
      <c r="BL339" s="16" t="s">
        <v>244</v>
      </c>
      <c r="BM339" s="16" t="s">
        <v>527</v>
      </c>
    </row>
    <row r="340" spans="2:47" s="1" customFormat="1" ht="19.5">
      <c r="B340" s="30"/>
      <c r="C340" s="262"/>
      <c r="D340" s="263" t="s">
        <v>144</v>
      </c>
      <c r="E340" s="262"/>
      <c r="F340" s="264" t="s">
        <v>528</v>
      </c>
      <c r="G340" s="262"/>
      <c r="H340" s="262"/>
      <c r="I340" s="84"/>
      <c r="L340" s="30"/>
      <c r="M340" s="145"/>
      <c r="N340" s="49"/>
      <c r="O340" s="49"/>
      <c r="P340" s="49"/>
      <c r="Q340" s="49"/>
      <c r="R340" s="49"/>
      <c r="S340" s="49"/>
      <c r="T340" s="50"/>
      <c r="AT340" s="16" t="s">
        <v>144</v>
      </c>
      <c r="AU340" s="16" t="s">
        <v>79</v>
      </c>
    </row>
    <row r="341" spans="2:65" s="1" customFormat="1" ht="16.5" customHeight="1">
      <c r="B341" s="136"/>
      <c r="C341" s="257" t="s">
        <v>529</v>
      </c>
      <c r="D341" s="257" t="s">
        <v>137</v>
      </c>
      <c r="E341" s="258" t="s">
        <v>530</v>
      </c>
      <c r="F341" s="259" t="s">
        <v>531</v>
      </c>
      <c r="G341" s="260" t="s">
        <v>211</v>
      </c>
      <c r="H341" s="261">
        <v>9.3</v>
      </c>
      <c r="I341" s="138"/>
      <c r="J341" s="139">
        <f>ROUND(I341*H341,2)</f>
        <v>0</v>
      </c>
      <c r="K341" s="137" t="s">
        <v>141</v>
      </c>
      <c r="L341" s="30"/>
      <c r="M341" s="140" t="s">
        <v>3</v>
      </c>
      <c r="N341" s="141" t="s">
        <v>41</v>
      </c>
      <c r="O341" s="49"/>
      <c r="P341" s="142">
        <f>O341*H341</f>
        <v>0</v>
      </c>
      <c r="Q341" s="142">
        <v>0.00082</v>
      </c>
      <c r="R341" s="142">
        <f>Q341*H341</f>
        <v>0.007626000000000001</v>
      </c>
      <c r="S341" s="142">
        <v>0</v>
      </c>
      <c r="T341" s="143">
        <f>S341*H341</f>
        <v>0</v>
      </c>
      <c r="AR341" s="16" t="s">
        <v>244</v>
      </c>
      <c r="AT341" s="16" t="s">
        <v>137</v>
      </c>
      <c r="AU341" s="16" t="s">
        <v>79</v>
      </c>
      <c r="AY341" s="16" t="s">
        <v>135</v>
      </c>
      <c r="BE341" s="144">
        <f>IF(N341="základní",J341,0)</f>
        <v>0</v>
      </c>
      <c r="BF341" s="144">
        <f>IF(N341="snížená",J341,0)</f>
        <v>0</v>
      </c>
      <c r="BG341" s="144">
        <f>IF(N341="zákl. přenesená",J341,0)</f>
        <v>0</v>
      </c>
      <c r="BH341" s="144">
        <f>IF(N341="sníž. přenesená",J341,0)</f>
        <v>0</v>
      </c>
      <c r="BI341" s="144">
        <f>IF(N341="nulová",J341,0)</f>
        <v>0</v>
      </c>
      <c r="BJ341" s="16" t="s">
        <v>77</v>
      </c>
      <c r="BK341" s="144">
        <f>ROUND(I341*H341,2)</f>
        <v>0</v>
      </c>
      <c r="BL341" s="16" t="s">
        <v>244</v>
      </c>
      <c r="BM341" s="16" t="s">
        <v>532</v>
      </c>
    </row>
    <row r="342" spans="2:47" s="1" customFormat="1" ht="19.5">
      <c r="B342" s="30"/>
      <c r="C342" s="262"/>
      <c r="D342" s="263" t="s">
        <v>144</v>
      </c>
      <c r="E342" s="262"/>
      <c r="F342" s="264" t="s">
        <v>533</v>
      </c>
      <c r="G342" s="262"/>
      <c r="H342" s="262"/>
      <c r="I342" s="84"/>
      <c r="L342" s="30"/>
      <c r="M342" s="145"/>
      <c r="N342" s="49"/>
      <c r="O342" s="49"/>
      <c r="P342" s="49"/>
      <c r="Q342" s="49"/>
      <c r="R342" s="49"/>
      <c r="S342" s="49"/>
      <c r="T342" s="50"/>
      <c r="AT342" s="16" t="s">
        <v>144</v>
      </c>
      <c r="AU342" s="16" t="s">
        <v>79</v>
      </c>
    </row>
    <row r="343" spans="2:51" s="11" customFormat="1" ht="12">
      <c r="B343" s="146"/>
      <c r="C343" s="265"/>
      <c r="D343" s="263" t="s">
        <v>146</v>
      </c>
      <c r="E343" s="266" t="s">
        <v>3</v>
      </c>
      <c r="F343" s="267" t="s">
        <v>534</v>
      </c>
      <c r="G343" s="265"/>
      <c r="H343" s="266" t="s">
        <v>3</v>
      </c>
      <c r="I343" s="148"/>
      <c r="L343" s="146"/>
      <c r="M343" s="149"/>
      <c r="N343" s="150"/>
      <c r="O343" s="150"/>
      <c r="P343" s="150"/>
      <c r="Q343" s="150"/>
      <c r="R343" s="150"/>
      <c r="S343" s="150"/>
      <c r="T343" s="151"/>
      <c r="AT343" s="147" t="s">
        <v>146</v>
      </c>
      <c r="AU343" s="147" t="s">
        <v>79</v>
      </c>
      <c r="AV343" s="11" t="s">
        <v>77</v>
      </c>
      <c r="AW343" s="11" t="s">
        <v>32</v>
      </c>
      <c r="AX343" s="11" t="s">
        <v>69</v>
      </c>
      <c r="AY343" s="147" t="s">
        <v>135</v>
      </c>
    </row>
    <row r="344" spans="2:51" s="12" customFormat="1" ht="12">
      <c r="B344" s="152"/>
      <c r="C344" s="268"/>
      <c r="D344" s="263" t="s">
        <v>146</v>
      </c>
      <c r="E344" s="269" t="s">
        <v>3</v>
      </c>
      <c r="F344" s="270" t="s">
        <v>535</v>
      </c>
      <c r="G344" s="268"/>
      <c r="H344" s="271">
        <v>9.3</v>
      </c>
      <c r="I344" s="154"/>
      <c r="L344" s="152"/>
      <c r="M344" s="155"/>
      <c r="N344" s="156"/>
      <c r="O344" s="156"/>
      <c r="P344" s="156"/>
      <c r="Q344" s="156"/>
      <c r="R344" s="156"/>
      <c r="S344" s="156"/>
      <c r="T344" s="157"/>
      <c r="AT344" s="153" t="s">
        <v>146</v>
      </c>
      <c r="AU344" s="153" t="s">
        <v>79</v>
      </c>
      <c r="AV344" s="12" t="s">
        <v>79</v>
      </c>
      <c r="AW344" s="12" t="s">
        <v>32</v>
      </c>
      <c r="AX344" s="12" t="s">
        <v>69</v>
      </c>
      <c r="AY344" s="153" t="s">
        <v>135</v>
      </c>
    </row>
    <row r="345" spans="2:51" s="13" customFormat="1" ht="12">
      <c r="B345" s="158"/>
      <c r="C345" s="272"/>
      <c r="D345" s="263" t="s">
        <v>146</v>
      </c>
      <c r="E345" s="273" t="s">
        <v>3</v>
      </c>
      <c r="F345" s="274" t="s">
        <v>151</v>
      </c>
      <c r="G345" s="272"/>
      <c r="H345" s="275">
        <v>9.3</v>
      </c>
      <c r="I345" s="160"/>
      <c r="L345" s="158"/>
      <c r="M345" s="161"/>
      <c r="N345" s="162"/>
      <c r="O345" s="162"/>
      <c r="P345" s="162"/>
      <c r="Q345" s="162"/>
      <c r="R345" s="162"/>
      <c r="S345" s="162"/>
      <c r="T345" s="163"/>
      <c r="AT345" s="159" t="s">
        <v>146</v>
      </c>
      <c r="AU345" s="159" t="s">
        <v>79</v>
      </c>
      <c r="AV345" s="13" t="s">
        <v>142</v>
      </c>
      <c r="AW345" s="13" t="s">
        <v>32</v>
      </c>
      <c r="AX345" s="13" t="s">
        <v>77</v>
      </c>
      <c r="AY345" s="159" t="s">
        <v>135</v>
      </c>
    </row>
    <row r="346" spans="2:65" s="1" customFormat="1" ht="16.5" customHeight="1">
      <c r="B346" s="136"/>
      <c r="C346" s="257" t="s">
        <v>536</v>
      </c>
      <c r="D346" s="257" t="s">
        <v>137</v>
      </c>
      <c r="E346" s="258" t="s">
        <v>537</v>
      </c>
      <c r="F346" s="259" t="s">
        <v>538</v>
      </c>
      <c r="G346" s="260" t="s">
        <v>175</v>
      </c>
      <c r="H346" s="261">
        <v>0.562</v>
      </c>
      <c r="I346" s="138"/>
      <c r="J346" s="139">
        <f>ROUND(I346*H346,2)</f>
        <v>0</v>
      </c>
      <c r="K346" s="137" t="s">
        <v>141</v>
      </c>
      <c r="L346" s="30"/>
      <c r="M346" s="140" t="s">
        <v>3</v>
      </c>
      <c r="N346" s="141" t="s">
        <v>41</v>
      </c>
      <c r="O346" s="49"/>
      <c r="P346" s="142">
        <f>O346*H346</f>
        <v>0</v>
      </c>
      <c r="Q346" s="142">
        <v>0</v>
      </c>
      <c r="R346" s="142">
        <f>Q346*H346</f>
        <v>0</v>
      </c>
      <c r="S346" s="142">
        <v>0</v>
      </c>
      <c r="T346" s="143">
        <f>S346*H346</f>
        <v>0</v>
      </c>
      <c r="AR346" s="16" t="s">
        <v>244</v>
      </c>
      <c r="AT346" s="16" t="s">
        <v>137</v>
      </c>
      <c r="AU346" s="16" t="s">
        <v>79</v>
      </c>
      <c r="AY346" s="16" t="s">
        <v>135</v>
      </c>
      <c r="BE346" s="144">
        <f>IF(N346="základní",J346,0)</f>
        <v>0</v>
      </c>
      <c r="BF346" s="144">
        <f>IF(N346="snížená",J346,0)</f>
        <v>0</v>
      </c>
      <c r="BG346" s="144">
        <f>IF(N346="zákl. přenesená",J346,0)</f>
        <v>0</v>
      </c>
      <c r="BH346" s="144">
        <f>IF(N346="sníž. přenesená",J346,0)</f>
        <v>0</v>
      </c>
      <c r="BI346" s="144">
        <f>IF(N346="nulová",J346,0)</f>
        <v>0</v>
      </c>
      <c r="BJ346" s="16" t="s">
        <v>77</v>
      </c>
      <c r="BK346" s="144">
        <f>ROUND(I346*H346,2)</f>
        <v>0</v>
      </c>
      <c r="BL346" s="16" t="s">
        <v>244</v>
      </c>
      <c r="BM346" s="16" t="s">
        <v>539</v>
      </c>
    </row>
    <row r="347" spans="2:47" s="1" customFormat="1" ht="19.5">
      <c r="B347" s="30"/>
      <c r="C347" s="262"/>
      <c r="D347" s="263" t="s">
        <v>144</v>
      </c>
      <c r="E347" s="262"/>
      <c r="F347" s="264" t="s">
        <v>540</v>
      </c>
      <c r="G347" s="262"/>
      <c r="H347" s="262"/>
      <c r="I347" s="84"/>
      <c r="L347" s="30"/>
      <c r="M347" s="145"/>
      <c r="N347" s="49"/>
      <c r="O347" s="49"/>
      <c r="P347" s="49"/>
      <c r="Q347" s="49"/>
      <c r="R347" s="49"/>
      <c r="S347" s="49"/>
      <c r="T347" s="50"/>
      <c r="AT347" s="16" t="s">
        <v>144</v>
      </c>
      <c r="AU347" s="16" t="s">
        <v>79</v>
      </c>
    </row>
    <row r="348" spans="2:63" s="10" customFormat="1" ht="22.9" customHeight="1">
      <c r="B348" s="125"/>
      <c r="C348" s="253"/>
      <c r="D348" s="254" t="s">
        <v>68</v>
      </c>
      <c r="E348" s="256" t="s">
        <v>541</v>
      </c>
      <c r="F348" s="256" t="s">
        <v>542</v>
      </c>
      <c r="G348" s="253"/>
      <c r="H348" s="253"/>
      <c r="I348" s="127"/>
      <c r="J348" s="135">
        <f>BK348</f>
        <v>0</v>
      </c>
      <c r="L348" s="125"/>
      <c r="M348" s="129"/>
      <c r="N348" s="130"/>
      <c r="O348" s="130"/>
      <c r="P348" s="131">
        <f>SUM(P349:P358)</f>
        <v>0</v>
      </c>
      <c r="Q348" s="130"/>
      <c r="R348" s="131">
        <f>SUM(R349:R358)</f>
        <v>0.084258</v>
      </c>
      <c r="S348" s="130"/>
      <c r="T348" s="132">
        <f>SUM(T349:T358)</f>
        <v>0</v>
      </c>
      <c r="AR348" s="126" t="s">
        <v>79</v>
      </c>
      <c r="AT348" s="133" t="s">
        <v>68</v>
      </c>
      <c r="AU348" s="133" t="s">
        <v>77</v>
      </c>
      <c r="AY348" s="126" t="s">
        <v>135</v>
      </c>
      <c r="BK348" s="134">
        <f>SUM(BK349:BK358)</f>
        <v>0</v>
      </c>
    </row>
    <row r="349" spans="2:65" s="1" customFormat="1" ht="16.5" customHeight="1">
      <c r="B349" s="136"/>
      <c r="C349" s="257" t="s">
        <v>543</v>
      </c>
      <c r="D349" s="257" t="s">
        <v>137</v>
      </c>
      <c r="E349" s="258" t="s">
        <v>544</v>
      </c>
      <c r="F349" s="259" t="s">
        <v>545</v>
      </c>
      <c r="G349" s="260" t="s">
        <v>211</v>
      </c>
      <c r="H349" s="261">
        <v>9.3</v>
      </c>
      <c r="I349" s="138"/>
      <c r="J349" s="139">
        <f>ROUND(I349*H349,2)</f>
        <v>0</v>
      </c>
      <c r="K349" s="137" t="s">
        <v>141</v>
      </c>
      <c r="L349" s="30"/>
      <c r="M349" s="140" t="s">
        <v>3</v>
      </c>
      <c r="N349" s="141" t="s">
        <v>41</v>
      </c>
      <c r="O349" s="49"/>
      <c r="P349" s="142">
        <f>O349*H349</f>
        <v>0</v>
      </c>
      <c r="Q349" s="142">
        <v>0.006</v>
      </c>
      <c r="R349" s="142">
        <f>Q349*H349</f>
        <v>0.0558</v>
      </c>
      <c r="S349" s="142">
        <v>0</v>
      </c>
      <c r="T349" s="143">
        <f>S349*H349</f>
        <v>0</v>
      </c>
      <c r="AR349" s="16" t="s">
        <v>244</v>
      </c>
      <c r="AT349" s="16" t="s">
        <v>137</v>
      </c>
      <c r="AU349" s="16" t="s">
        <v>79</v>
      </c>
      <c r="AY349" s="16" t="s">
        <v>135</v>
      </c>
      <c r="BE349" s="144">
        <f>IF(N349="základní",J349,0)</f>
        <v>0</v>
      </c>
      <c r="BF349" s="144">
        <f>IF(N349="snížená",J349,0)</f>
        <v>0</v>
      </c>
      <c r="BG349" s="144">
        <f>IF(N349="zákl. přenesená",J349,0)</f>
        <v>0</v>
      </c>
      <c r="BH349" s="144">
        <f>IF(N349="sníž. přenesená",J349,0)</f>
        <v>0</v>
      </c>
      <c r="BI349" s="144">
        <f>IF(N349="nulová",J349,0)</f>
        <v>0</v>
      </c>
      <c r="BJ349" s="16" t="s">
        <v>77</v>
      </c>
      <c r="BK349" s="144">
        <f>ROUND(I349*H349,2)</f>
        <v>0</v>
      </c>
      <c r="BL349" s="16" t="s">
        <v>244</v>
      </c>
      <c r="BM349" s="16" t="s">
        <v>546</v>
      </c>
    </row>
    <row r="350" spans="2:47" s="1" customFormat="1" ht="12">
      <c r="B350" s="30"/>
      <c r="C350" s="262"/>
      <c r="D350" s="263" t="s">
        <v>144</v>
      </c>
      <c r="E350" s="262"/>
      <c r="F350" s="264" t="s">
        <v>547</v>
      </c>
      <c r="G350" s="262"/>
      <c r="H350" s="262"/>
      <c r="I350" s="84"/>
      <c r="L350" s="30"/>
      <c r="M350" s="145"/>
      <c r="N350" s="49"/>
      <c r="O350" s="49"/>
      <c r="P350" s="49"/>
      <c r="Q350" s="49"/>
      <c r="R350" s="49"/>
      <c r="S350" s="49"/>
      <c r="T350" s="50"/>
      <c r="AT350" s="16" t="s">
        <v>144</v>
      </c>
      <c r="AU350" s="16" t="s">
        <v>79</v>
      </c>
    </row>
    <row r="351" spans="2:51" s="11" customFormat="1" ht="12">
      <c r="B351" s="146"/>
      <c r="C351" s="265"/>
      <c r="D351" s="263" t="s">
        <v>146</v>
      </c>
      <c r="E351" s="266" t="s">
        <v>3</v>
      </c>
      <c r="F351" s="267" t="s">
        <v>548</v>
      </c>
      <c r="G351" s="265"/>
      <c r="H351" s="266" t="s">
        <v>3</v>
      </c>
      <c r="I351" s="148"/>
      <c r="L351" s="146"/>
      <c r="M351" s="149"/>
      <c r="N351" s="150"/>
      <c r="O351" s="150"/>
      <c r="P351" s="150"/>
      <c r="Q351" s="150"/>
      <c r="R351" s="150"/>
      <c r="S351" s="150"/>
      <c r="T351" s="151"/>
      <c r="AT351" s="147" t="s">
        <v>146</v>
      </c>
      <c r="AU351" s="147" t="s">
        <v>79</v>
      </c>
      <c r="AV351" s="11" t="s">
        <v>77</v>
      </c>
      <c r="AW351" s="11" t="s">
        <v>32</v>
      </c>
      <c r="AX351" s="11" t="s">
        <v>69</v>
      </c>
      <c r="AY351" s="147" t="s">
        <v>135</v>
      </c>
    </row>
    <row r="352" spans="2:51" s="12" customFormat="1" ht="12">
      <c r="B352" s="152"/>
      <c r="C352" s="268"/>
      <c r="D352" s="263" t="s">
        <v>146</v>
      </c>
      <c r="E352" s="269" t="s">
        <v>3</v>
      </c>
      <c r="F352" s="270" t="s">
        <v>535</v>
      </c>
      <c r="G352" s="268"/>
      <c r="H352" s="271">
        <v>9.3</v>
      </c>
      <c r="I352" s="154"/>
      <c r="L352" s="152"/>
      <c r="M352" s="155"/>
      <c r="N352" s="156"/>
      <c r="O352" s="156"/>
      <c r="P352" s="156"/>
      <c r="Q352" s="156"/>
      <c r="R352" s="156"/>
      <c r="S352" s="156"/>
      <c r="T352" s="157"/>
      <c r="AT352" s="153" t="s">
        <v>146</v>
      </c>
      <c r="AU352" s="153" t="s">
        <v>79</v>
      </c>
      <c r="AV352" s="12" t="s">
        <v>79</v>
      </c>
      <c r="AW352" s="12" t="s">
        <v>32</v>
      </c>
      <c r="AX352" s="12" t="s">
        <v>69</v>
      </c>
      <c r="AY352" s="153" t="s">
        <v>135</v>
      </c>
    </row>
    <row r="353" spans="2:51" s="13" customFormat="1" ht="12">
      <c r="B353" s="158"/>
      <c r="C353" s="272"/>
      <c r="D353" s="263" t="s">
        <v>146</v>
      </c>
      <c r="E353" s="273" t="s">
        <v>3</v>
      </c>
      <c r="F353" s="274" t="s">
        <v>151</v>
      </c>
      <c r="G353" s="272"/>
      <c r="H353" s="275">
        <v>9.3</v>
      </c>
      <c r="I353" s="160"/>
      <c r="L353" s="158"/>
      <c r="M353" s="161"/>
      <c r="N353" s="162"/>
      <c r="O353" s="162"/>
      <c r="P353" s="162"/>
      <c r="Q353" s="162"/>
      <c r="R353" s="162"/>
      <c r="S353" s="162"/>
      <c r="T353" s="163"/>
      <c r="AT353" s="159" t="s">
        <v>146</v>
      </c>
      <c r="AU353" s="159" t="s">
        <v>79</v>
      </c>
      <c r="AV353" s="13" t="s">
        <v>142</v>
      </c>
      <c r="AW353" s="13" t="s">
        <v>32</v>
      </c>
      <c r="AX353" s="13" t="s">
        <v>77</v>
      </c>
      <c r="AY353" s="159" t="s">
        <v>135</v>
      </c>
    </row>
    <row r="354" spans="2:65" s="1" customFormat="1" ht="16.5" customHeight="1">
      <c r="B354" s="136"/>
      <c r="C354" s="276" t="s">
        <v>549</v>
      </c>
      <c r="D354" s="276" t="s">
        <v>172</v>
      </c>
      <c r="E354" s="277" t="s">
        <v>550</v>
      </c>
      <c r="F354" s="278" t="s">
        <v>551</v>
      </c>
      <c r="G354" s="279" t="s">
        <v>211</v>
      </c>
      <c r="H354" s="280">
        <v>9.486</v>
      </c>
      <c r="I354" s="165"/>
      <c r="J354" s="166">
        <f>ROUND(I354*H354,2)</f>
        <v>0</v>
      </c>
      <c r="K354" s="164" t="s">
        <v>141</v>
      </c>
      <c r="L354" s="167"/>
      <c r="M354" s="168" t="s">
        <v>3</v>
      </c>
      <c r="N354" s="169" t="s">
        <v>41</v>
      </c>
      <c r="O354" s="49"/>
      <c r="P354" s="142">
        <f>O354*H354</f>
        <v>0</v>
      </c>
      <c r="Q354" s="142">
        <v>0.003</v>
      </c>
      <c r="R354" s="142">
        <f>Q354*H354</f>
        <v>0.028458000000000004</v>
      </c>
      <c r="S354" s="142">
        <v>0</v>
      </c>
      <c r="T354" s="143">
        <f>S354*H354</f>
        <v>0</v>
      </c>
      <c r="AR354" s="16" t="s">
        <v>334</v>
      </c>
      <c r="AT354" s="16" t="s">
        <v>172</v>
      </c>
      <c r="AU354" s="16" t="s">
        <v>79</v>
      </c>
      <c r="AY354" s="16" t="s">
        <v>135</v>
      </c>
      <c r="BE354" s="144">
        <f>IF(N354="základní",J354,0)</f>
        <v>0</v>
      </c>
      <c r="BF354" s="144">
        <f>IF(N354="snížená",J354,0)</f>
        <v>0</v>
      </c>
      <c r="BG354" s="144">
        <f>IF(N354="zákl. přenesená",J354,0)</f>
        <v>0</v>
      </c>
      <c r="BH354" s="144">
        <f>IF(N354="sníž. přenesená",J354,0)</f>
        <v>0</v>
      </c>
      <c r="BI354" s="144">
        <f>IF(N354="nulová",J354,0)</f>
        <v>0</v>
      </c>
      <c r="BJ354" s="16" t="s">
        <v>77</v>
      </c>
      <c r="BK354" s="144">
        <f>ROUND(I354*H354,2)</f>
        <v>0</v>
      </c>
      <c r="BL354" s="16" t="s">
        <v>244</v>
      </c>
      <c r="BM354" s="16" t="s">
        <v>552</v>
      </c>
    </row>
    <row r="355" spans="2:47" s="1" customFormat="1" ht="12">
      <c r="B355" s="30"/>
      <c r="C355" s="262"/>
      <c r="D355" s="263" t="s">
        <v>144</v>
      </c>
      <c r="E355" s="262"/>
      <c r="F355" s="264" t="s">
        <v>551</v>
      </c>
      <c r="G355" s="262"/>
      <c r="H355" s="262"/>
      <c r="I355" s="84"/>
      <c r="L355" s="30"/>
      <c r="M355" s="145"/>
      <c r="N355" s="49"/>
      <c r="O355" s="49"/>
      <c r="P355" s="49"/>
      <c r="Q355" s="49"/>
      <c r="R355" s="49"/>
      <c r="S355" s="49"/>
      <c r="T355" s="50"/>
      <c r="AT355" s="16" t="s">
        <v>144</v>
      </c>
      <c r="AU355" s="16" t="s">
        <v>79</v>
      </c>
    </row>
    <row r="356" spans="2:51" s="12" customFormat="1" ht="12">
      <c r="B356" s="152"/>
      <c r="C356" s="268"/>
      <c r="D356" s="263" t="s">
        <v>146</v>
      </c>
      <c r="E356" s="268"/>
      <c r="F356" s="270" t="s">
        <v>553</v>
      </c>
      <c r="G356" s="268"/>
      <c r="H356" s="271">
        <v>9.486</v>
      </c>
      <c r="I356" s="154"/>
      <c r="L356" s="152"/>
      <c r="M356" s="155"/>
      <c r="N356" s="156"/>
      <c r="O356" s="156"/>
      <c r="P356" s="156"/>
      <c r="Q356" s="156"/>
      <c r="R356" s="156"/>
      <c r="S356" s="156"/>
      <c r="T356" s="157"/>
      <c r="AT356" s="153" t="s">
        <v>146</v>
      </c>
      <c r="AU356" s="153" t="s">
        <v>79</v>
      </c>
      <c r="AV356" s="12" t="s">
        <v>79</v>
      </c>
      <c r="AW356" s="12" t="s">
        <v>4</v>
      </c>
      <c r="AX356" s="12" t="s">
        <v>77</v>
      </c>
      <c r="AY356" s="153" t="s">
        <v>135</v>
      </c>
    </row>
    <row r="357" spans="2:65" s="1" customFormat="1" ht="16.5" customHeight="1">
      <c r="B357" s="136"/>
      <c r="C357" s="257" t="s">
        <v>554</v>
      </c>
      <c r="D357" s="257" t="s">
        <v>137</v>
      </c>
      <c r="E357" s="258" t="s">
        <v>555</v>
      </c>
      <c r="F357" s="259" t="s">
        <v>556</v>
      </c>
      <c r="G357" s="260" t="s">
        <v>175</v>
      </c>
      <c r="H357" s="261">
        <v>0.084</v>
      </c>
      <c r="I357" s="138"/>
      <c r="J357" s="139">
        <f>ROUND(I357*H357,2)</f>
        <v>0</v>
      </c>
      <c r="K357" s="137" t="s">
        <v>141</v>
      </c>
      <c r="L357" s="30"/>
      <c r="M357" s="140" t="s">
        <v>3</v>
      </c>
      <c r="N357" s="141" t="s">
        <v>41</v>
      </c>
      <c r="O357" s="49"/>
      <c r="P357" s="142">
        <f>O357*H357</f>
        <v>0</v>
      </c>
      <c r="Q357" s="142">
        <v>0</v>
      </c>
      <c r="R357" s="142">
        <f>Q357*H357</f>
        <v>0</v>
      </c>
      <c r="S357" s="142">
        <v>0</v>
      </c>
      <c r="T357" s="143">
        <f>S357*H357</f>
        <v>0</v>
      </c>
      <c r="AR357" s="16" t="s">
        <v>244</v>
      </c>
      <c r="AT357" s="16" t="s">
        <v>137</v>
      </c>
      <c r="AU357" s="16" t="s">
        <v>79</v>
      </c>
      <c r="AY357" s="16" t="s">
        <v>135</v>
      </c>
      <c r="BE357" s="144">
        <f>IF(N357="základní",J357,0)</f>
        <v>0</v>
      </c>
      <c r="BF357" s="144">
        <f>IF(N357="snížená",J357,0)</f>
        <v>0</v>
      </c>
      <c r="BG357" s="144">
        <f>IF(N357="zákl. přenesená",J357,0)</f>
        <v>0</v>
      </c>
      <c r="BH357" s="144">
        <f>IF(N357="sníž. přenesená",J357,0)</f>
        <v>0</v>
      </c>
      <c r="BI357" s="144">
        <f>IF(N357="nulová",J357,0)</f>
        <v>0</v>
      </c>
      <c r="BJ357" s="16" t="s">
        <v>77</v>
      </c>
      <c r="BK357" s="144">
        <f>ROUND(I357*H357,2)</f>
        <v>0</v>
      </c>
      <c r="BL357" s="16" t="s">
        <v>244</v>
      </c>
      <c r="BM357" s="16" t="s">
        <v>557</v>
      </c>
    </row>
    <row r="358" spans="2:47" s="1" customFormat="1" ht="19.5">
      <c r="B358" s="30"/>
      <c r="C358" s="262"/>
      <c r="D358" s="263" t="s">
        <v>144</v>
      </c>
      <c r="E358" s="262"/>
      <c r="F358" s="264" t="s">
        <v>558</v>
      </c>
      <c r="G358" s="262"/>
      <c r="H358" s="262"/>
      <c r="I358" s="84"/>
      <c r="L358" s="30"/>
      <c r="M358" s="145"/>
      <c r="N358" s="49"/>
      <c r="O358" s="49"/>
      <c r="P358" s="49"/>
      <c r="Q358" s="49"/>
      <c r="R358" s="49"/>
      <c r="S358" s="49"/>
      <c r="T358" s="50"/>
      <c r="AT358" s="16" t="s">
        <v>144</v>
      </c>
      <c r="AU358" s="16" t="s">
        <v>79</v>
      </c>
    </row>
    <row r="359" spans="2:63" s="10" customFormat="1" ht="22.9" customHeight="1">
      <c r="B359" s="125"/>
      <c r="C359" s="253"/>
      <c r="D359" s="254" t="s">
        <v>68</v>
      </c>
      <c r="E359" s="256" t="s">
        <v>559</v>
      </c>
      <c r="F359" s="256" t="s">
        <v>560</v>
      </c>
      <c r="G359" s="253"/>
      <c r="H359" s="253"/>
      <c r="I359" s="127"/>
      <c r="J359" s="135">
        <f>BK359</f>
        <v>0</v>
      </c>
      <c r="L359" s="125"/>
      <c r="M359" s="129"/>
      <c r="N359" s="130"/>
      <c r="O359" s="130"/>
      <c r="P359" s="131">
        <f>SUM(P360:P372)</f>
        <v>0</v>
      </c>
      <c r="Q359" s="130"/>
      <c r="R359" s="131">
        <f>SUM(R360:R372)</f>
        <v>1.512688900743</v>
      </c>
      <c r="S359" s="130"/>
      <c r="T359" s="132">
        <f>SUM(T360:T372)</f>
        <v>0</v>
      </c>
      <c r="AR359" s="126" t="s">
        <v>79</v>
      </c>
      <c r="AT359" s="133" t="s">
        <v>68</v>
      </c>
      <c r="AU359" s="133" t="s">
        <v>77</v>
      </c>
      <c r="AY359" s="126" t="s">
        <v>135</v>
      </c>
      <c r="BK359" s="134">
        <f>SUM(BK360:BK372)</f>
        <v>0</v>
      </c>
    </row>
    <row r="360" spans="2:65" s="1" customFormat="1" ht="16.5" customHeight="1">
      <c r="B360" s="136"/>
      <c r="C360" s="257" t="s">
        <v>561</v>
      </c>
      <c r="D360" s="257" t="s">
        <v>137</v>
      </c>
      <c r="E360" s="258" t="s">
        <v>562</v>
      </c>
      <c r="F360" s="259" t="s">
        <v>563</v>
      </c>
      <c r="G360" s="260" t="s">
        <v>211</v>
      </c>
      <c r="H360" s="261">
        <v>20.27</v>
      </c>
      <c r="I360" s="138"/>
      <c r="J360" s="139">
        <f>ROUND(I360*H360,2)</f>
        <v>0</v>
      </c>
      <c r="K360" s="137" t="s">
        <v>141</v>
      </c>
      <c r="L360" s="30"/>
      <c r="M360" s="140" t="s">
        <v>3</v>
      </c>
      <c r="N360" s="141" t="s">
        <v>41</v>
      </c>
      <c r="O360" s="49"/>
      <c r="P360" s="142">
        <f>O360*H360</f>
        <v>0</v>
      </c>
      <c r="Q360" s="142">
        <v>0.0125439509</v>
      </c>
      <c r="R360" s="142">
        <f>Q360*H360</f>
        <v>0.254265884743</v>
      </c>
      <c r="S360" s="142">
        <v>0</v>
      </c>
      <c r="T360" s="143">
        <f>S360*H360</f>
        <v>0</v>
      </c>
      <c r="AR360" s="16" t="s">
        <v>244</v>
      </c>
      <c r="AT360" s="16" t="s">
        <v>137</v>
      </c>
      <c r="AU360" s="16" t="s">
        <v>79</v>
      </c>
      <c r="AY360" s="16" t="s">
        <v>135</v>
      </c>
      <c r="BE360" s="144">
        <f>IF(N360="základní",J360,0)</f>
        <v>0</v>
      </c>
      <c r="BF360" s="144">
        <f>IF(N360="snížená",J360,0)</f>
        <v>0</v>
      </c>
      <c r="BG360" s="144">
        <f>IF(N360="zákl. přenesená",J360,0)</f>
        <v>0</v>
      </c>
      <c r="BH360" s="144">
        <f>IF(N360="sníž. přenesená",J360,0)</f>
        <v>0</v>
      </c>
      <c r="BI360" s="144">
        <f>IF(N360="nulová",J360,0)</f>
        <v>0</v>
      </c>
      <c r="BJ360" s="16" t="s">
        <v>77</v>
      </c>
      <c r="BK360" s="144">
        <f>ROUND(I360*H360,2)</f>
        <v>0</v>
      </c>
      <c r="BL360" s="16" t="s">
        <v>244</v>
      </c>
      <c r="BM360" s="16" t="s">
        <v>564</v>
      </c>
    </row>
    <row r="361" spans="2:47" s="1" customFormat="1" ht="19.5">
      <c r="B361" s="30"/>
      <c r="C361" s="262"/>
      <c r="D361" s="263" t="s">
        <v>144</v>
      </c>
      <c r="E361" s="262"/>
      <c r="F361" s="264" t="s">
        <v>565</v>
      </c>
      <c r="G361" s="262"/>
      <c r="H361" s="262"/>
      <c r="I361" s="84"/>
      <c r="L361" s="30"/>
      <c r="M361" s="145"/>
      <c r="N361" s="49"/>
      <c r="O361" s="49"/>
      <c r="P361" s="49"/>
      <c r="Q361" s="49"/>
      <c r="R361" s="49"/>
      <c r="S361" s="49"/>
      <c r="T361" s="50"/>
      <c r="AT361" s="16" t="s">
        <v>144</v>
      </c>
      <c r="AU361" s="16" t="s">
        <v>79</v>
      </c>
    </row>
    <row r="362" spans="2:51" s="12" customFormat="1" ht="12">
      <c r="B362" s="152"/>
      <c r="C362" s="268"/>
      <c r="D362" s="263" t="s">
        <v>146</v>
      </c>
      <c r="E362" s="269" t="s">
        <v>3</v>
      </c>
      <c r="F362" s="270" t="s">
        <v>517</v>
      </c>
      <c r="G362" s="268"/>
      <c r="H362" s="271">
        <v>20.27</v>
      </c>
      <c r="I362" s="154"/>
      <c r="L362" s="152"/>
      <c r="M362" s="155"/>
      <c r="N362" s="156"/>
      <c r="O362" s="156"/>
      <c r="P362" s="156"/>
      <c r="Q362" s="156"/>
      <c r="R362" s="156"/>
      <c r="S362" s="156"/>
      <c r="T362" s="157"/>
      <c r="AT362" s="153" t="s">
        <v>146</v>
      </c>
      <c r="AU362" s="153" t="s">
        <v>79</v>
      </c>
      <c r="AV362" s="12" t="s">
        <v>79</v>
      </c>
      <c r="AW362" s="12" t="s">
        <v>32</v>
      </c>
      <c r="AX362" s="12" t="s">
        <v>69</v>
      </c>
      <c r="AY362" s="153" t="s">
        <v>135</v>
      </c>
    </row>
    <row r="363" spans="2:51" s="13" customFormat="1" ht="12">
      <c r="B363" s="158"/>
      <c r="C363" s="272"/>
      <c r="D363" s="263" t="s">
        <v>146</v>
      </c>
      <c r="E363" s="273" t="s">
        <v>3</v>
      </c>
      <c r="F363" s="274" t="s">
        <v>151</v>
      </c>
      <c r="G363" s="272"/>
      <c r="H363" s="275">
        <v>20.27</v>
      </c>
      <c r="I363" s="160"/>
      <c r="L363" s="158"/>
      <c r="M363" s="161"/>
      <c r="N363" s="162"/>
      <c r="O363" s="162"/>
      <c r="P363" s="162"/>
      <c r="Q363" s="162"/>
      <c r="R363" s="162"/>
      <c r="S363" s="162"/>
      <c r="T363" s="163"/>
      <c r="AT363" s="159" t="s">
        <v>146</v>
      </c>
      <c r="AU363" s="159" t="s">
        <v>79</v>
      </c>
      <c r="AV363" s="13" t="s">
        <v>142</v>
      </c>
      <c r="AW363" s="13" t="s">
        <v>32</v>
      </c>
      <c r="AX363" s="13" t="s">
        <v>77</v>
      </c>
      <c r="AY363" s="159" t="s">
        <v>135</v>
      </c>
    </row>
    <row r="364" spans="2:65" s="1" customFormat="1" ht="16.5" customHeight="1">
      <c r="B364" s="136"/>
      <c r="C364" s="257" t="s">
        <v>566</v>
      </c>
      <c r="D364" s="257" t="s">
        <v>137</v>
      </c>
      <c r="E364" s="258" t="s">
        <v>567</v>
      </c>
      <c r="F364" s="259" t="s">
        <v>568</v>
      </c>
      <c r="G364" s="260" t="s">
        <v>211</v>
      </c>
      <c r="H364" s="261">
        <v>128.6</v>
      </c>
      <c r="I364" s="138"/>
      <c r="J364" s="139">
        <f>ROUND(I364*H364,2)</f>
        <v>0</v>
      </c>
      <c r="K364" s="137" t="s">
        <v>141</v>
      </c>
      <c r="L364" s="30"/>
      <c r="M364" s="140" t="s">
        <v>3</v>
      </c>
      <c r="N364" s="141" t="s">
        <v>41</v>
      </c>
      <c r="O364" s="49"/>
      <c r="P364" s="142">
        <f>O364*H364</f>
        <v>0</v>
      </c>
      <c r="Q364" s="142">
        <v>0.00138556</v>
      </c>
      <c r="R364" s="142">
        <f>Q364*H364</f>
        <v>0.178183016</v>
      </c>
      <c r="S364" s="142">
        <v>0</v>
      </c>
      <c r="T364" s="143">
        <f>S364*H364</f>
        <v>0</v>
      </c>
      <c r="AR364" s="16" t="s">
        <v>244</v>
      </c>
      <c r="AT364" s="16" t="s">
        <v>137</v>
      </c>
      <c r="AU364" s="16" t="s">
        <v>79</v>
      </c>
      <c r="AY364" s="16" t="s">
        <v>135</v>
      </c>
      <c r="BE364" s="144">
        <f>IF(N364="základní",J364,0)</f>
        <v>0</v>
      </c>
      <c r="BF364" s="144">
        <f>IF(N364="snížená",J364,0)</f>
        <v>0</v>
      </c>
      <c r="BG364" s="144">
        <f>IF(N364="zákl. přenesená",J364,0)</f>
        <v>0</v>
      </c>
      <c r="BH364" s="144">
        <f>IF(N364="sníž. přenesená",J364,0)</f>
        <v>0</v>
      </c>
      <c r="BI364" s="144">
        <f>IF(N364="nulová",J364,0)</f>
        <v>0</v>
      </c>
      <c r="BJ364" s="16" t="s">
        <v>77</v>
      </c>
      <c r="BK364" s="144">
        <f>ROUND(I364*H364,2)</f>
        <v>0</v>
      </c>
      <c r="BL364" s="16" t="s">
        <v>244</v>
      </c>
      <c r="BM364" s="16" t="s">
        <v>569</v>
      </c>
    </row>
    <row r="365" spans="2:47" s="1" customFormat="1" ht="19.5">
      <c r="B365" s="30"/>
      <c r="C365" s="262"/>
      <c r="D365" s="263" t="s">
        <v>144</v>
      </c>
      <c r="E365" s="262"/>
      <c r="F365" s="264" t="s">
        <v>570</v>
      </c>
      <c r="G365" s="262"/>
      <c r="H365" s="262"/>
      <c r="I365" s="84"/>
      <c r="L365" s="30"/>
      <c r="M365" s="145"/>
      <c r="N365" s="49"/>
      <c r="O365" s="49"/>
      <c r="P365" s="49"/>
      <c r="Q365" s="49"/>
      <c r="R365" s="49"/>
      <c r="S365" s="49"/>
      <c r="T365" s="50"/>
      <c r="AT365" s="16" t="s">
        <v>144</v>
      </c>
      <c r="AU365" s="16" t="s">
        <v>79</v>
      </c>
    </row>
    <row r="366" spans="2:51" s="12" customFormat="1" ht="12">
      <c r="B366" s="152"/>
      <c r="C366" s="268"/>
      <c r="D366" s="263" t="s">
        <v>146</v>
      </c>
      <c r="E366" s="269" t="s">
        <v>3</v>
      </c>
      <c r="F366" s="270" t="s">
        <v>571</v>
      </c>
      <c r="G366" s="268"/>
      <c r="H366" s="271">
        <v>128.6</v>
      </c>
      <c r="I366" s="154"/>
      <c r="L366" s="152"/>
      <c r="M366" s="155"/>
      <c r="N366" s="156"/>
      <c r="O366" s="156"/>
      <c r="P366" s="156"/>
      <c r="Q366" s="156"/>
      <c r="R366" s="156"/>
      <c r="S366" s="156"/>
      <c r="T366" s="157"/>
      <c r="AT366" s="153" t="s">
        <v>146</v>
      </c>
      <c r="AU366" s="153" t="s">
        <v>79</v>
      </c>
      <c r="AV366" s="12" t="s">
        <v>79</v>
      </c>
      <c r="AW366" s="12" t="s">
        <v>32</v>
      </c>
      <c r="AX366" s="12" t="s">
        <v>69</v>
      </c>
      <c r="AY366" s="153" t="s">
        <v>135</v>
      </c>
    </row>
    <row r="367" spans="2:51" s="13" customFormat="1" ht="12">
      <c r="B367" s="158"/>
      <c r="C367" s="272"/>
      <c r="D367" s="263" t="s">
        <v>146</v>
      </c>
      <c r="E367" s="273" t="s">
        <v>3</v>
      </c>
      <c r="F367" s="274" t="s">
        <v>151</v>
      </c>
      <c r="G367" s="272"/>
      <c r="H367" s="275">
        <v>128.6</v>
      </c>
      <c r="I367" s="160"/>
      <c r="L367" s="158"/>
      <c r="M367" s="161"/>
      <c r="N367" s="162"/>
      <c r="O367" s="162"/>
      <c r="P367" s="162"/>
      <c r="Q367" s="162"/>
      <c r="R367" s="162"/>
      <c r="S367" s="162"/>
      <c r="T367" s="163"/>
      <c r="AT367" s="159" t="s">
        <v>146</v>
      </c>
      <c r="AU367" s="159" t="s">
        <v>79</v>
      </c>
      <c r="AV367" s="13" t="s">
        <v>142</v>
      </c>
      <c r="AW367" s="13" t="s">
        <v>32</v>
      </c>
      <c r="AX367" s="13" t="s">
        <v>77</v>
      </c>
      <c r="AY367" s="159" t="s">
        <v>135</v>
      </c>
    </row>
    <row r="368" spans="2:65" s="1" customFormat="1" ht="16.5" customHeight="1">
      <c r="B368" s="136"/>
      <c r="C368" s="276" t="s">
        <v>572</v>
      </c>
      <c r="D368" s="276" t="s">
        <v>172</v>
      </c>
      <c r="E368" s="277" t="s">
        <v>573</v>
      </c>
      <c r="F368" s="278" t="s">
        <v>574</v>
      </c>
      <c r="G368" s="279" t="s">
        <v>211</v>
      </c>
      <c r="H368" s="280">
        <v>135.03</v>
      </c>
      <c r="I368" s="165"/>
      <c r="J368" s="166">
        <f>ROUND(I368*H368,2)</f>
        <v>0</v>
      </c>
      <c r="K368" s="164" t="s">
        <v>141</v>
      </c>
      <c r="L368" s="167"/>
      <c r="M368" s="168" t="s">
        <v>3</v>
      </c>
      <c r="N368" s="169" t="s">
        <v>41</v>
      </c>
      <c r="O368" s="49"/>
      <c r="P368" s="142">
        <f>O368*H368</f>
        <v>0</v>
      </c>
      <c r="Q368" s="142">
        <v>0.008</v>
      </c>
      <c r="R368" s="142">
        <f>Q368*H368</f>
        <v>1.08024</v>
      </c>
      <c r="S368" s="142">
        <v>0</v>
      </c>
      <c r="T368" s="143">
        <f>S368*H368</f>
        <v>0</v>
      </c>
      <c r="AR368" s="16" t="s">
        <v>334</v>
      </c>
      <c r="AT368" s="16" t="s">
        <v>172</v>
      </c>
      <c r="AU368" s="16" t="s">
        <v>79</v>
      </c>
      <c r="AY368" s="16" t="s">
        <v>135</v>
      </c>
      <c r="BE368" s="144">
        <f>IF(N368="základní",J368,0)</f>
        <v>0</v>
      </c>
      <c r="BF368" s="144">
        <f>IF(N368="snížená",J368,0)</f>
        <v>0</v>
      </c>
      <c r="BG368" s="144">
        <f>IF(N368="zákl. přenesená",J368,0)</f>
        <v>0</v>
      </c>
      <c r="BH368" s="144">
        <f>IF(N368="sníž. přenesená",J368,0)</f>
        <v>0</v>
      </c>
      <c r="BI368" s="144">
        <f>IF(N368="nulová",J368,0)</f>
        <v>0</v>
      </c>
      <c r="BJ368" s="16" t="s">
        <v>77</v>
      </c>
      <c r="BK368" s="144">
        <f>ROUND(I368*H368,2)</f>
        <v>0</v>
      </c>
      <c r="BL368" s="16" t="s">
        <v>244</v>
      </c>
      <c r="BM368" s="16" t="s">
        <v>575</v>
      </c>
    </row>
    <row r="369" spans="2:47" s="1" customFormat="1" ht="12">
      <c r="B369" s="30"/>
      <c r="C369" s="262"/>
      <c r="D369" s="263" t="s">
        <v>144</v>
      </c>
      <c r="E369" s="262"/>
      <c r="F369" s="264" t="s">
        <v>574</v>
      </c>
      <c r="G369" s="262"/>
      <c r="H369" s="262"/>
      <c r="I369" s="84"/>
      <c r="L369" s="30"/>
      <c r="M369" s="145"/>
      <c r="N369" s="49"/>
      <c r="O369" s="49"/>
      <c r="P369" s="49"/>
      <c r="Q369" s="49"/>
      <c r="R369" s="49"/>
      <c r="S369" s="49"/>
      <c r="T369" s="50"/>
      <c r="AT369" s="16" t="s">
        <v>144</v>
      </c>
      <c r="AU369" s="16" t="s">
        <v>79</v>
      </c>
    </row>
    <row r="370" spans="2:51" s="12" customFormat="1" ht="12">
      <c r="B370" s="152"/>
      <c r="C370" s="268"/>
      <c r="D370" s="263" t="s">
        <v>146</v>
      </c>
      <c r="E370" s="268"/>
      <c r="F370" s="270" t="s">
        <v>576</v>
      </c>
      <c r="G370" s="268"/>
      <c r="H370" s="271">
        <v>135.03</v>
      </c>
      <c r="I370" s="154"/>
      <c r="L370" s="152"/>
      <c r="M370" s="155"/>
      <c r="N370" s="156"/>
      <c r="O370" s="156"/>
      <c r="P370" s="156"/>
      <c r="Q370" s="156"/>
      <c r="R370" s="156"/>
      <c r="S370" s="156"/>
      <c r="T370" s="157"/>
      <c r="AT370" s="153" t="s">
        <v>146</v>
      </c>
      <c r="AU370" s="153" t="s">
        <v>79</v>
      </c>
      <c r="AV370" s="12" t="s">
        <v>79</v>
      </c>
      <c r="AW370" s="12" t="s">
        <v>4</v>
      </c>
      <c r="AX370" s="12" t="s">
        <v>77</v>
      </c>
      <c r="AY370" s="153" t="s">
        <v>135</v>
      </c>
    </row>
    <row r="371" spans="2:65" s="1" customFormat="1" ht="16.5" customHeight="1">
      <c r="B371" s="136"/>
      <c r="C371" s="257" t="s">
        <v>577</v>
      </c>
      <c r="D371" s="257" t="s">
        <v>137</v>
      </c>
      <c r="E371" s="258" t="s">
        <v>578</v>
      </c>
      <c r="F371" s="259" t="s">
        <v>579</v>
      </c>
      <c r="G371" s="260" t="s">
        <v>175</v>
      </c>
      <c r="H371" s="261">
        <v>1.513</v>
      </c>
      <c r="I371" s="138"/>
      <c r="J371" s="139">
        <f>ROUND(I371*H371,2)</f>
        <v>0</v>
      </c>
      <c r="K371" s="137" t="s">
        <v>141</v>
      </c>
      <c r="L371" s="30"/>
      <c r="M371" s="140" t="s">
        <v>3</v>
      </c>
      <c r="N371" s="141" t="s">
        <v>41</v>
      </c>
      <c r="O371" s="49"/>
      <c r="P371" s="142">
        <f>O371*H371</f>
        <v>0</v>
      </c>
      <c r="Q371" s="142">
        <v>0</v>
      </c>
      <c r="R371" s="142">
        <f>Q371*H371</f>
        <v>0</v>
      </c>
      <c r="S371" s="142">
        <v>0</v>
      </c>
      <c r="T371" s="143">
        <f>S371*H371</f>
        <v>0</v>
      </c>
      <c r="AR371" s="16" t="s">
        <v>244</v>
      </c>
      <c r="AT371" s="16" t="s">
        <v>137</v>
      </c>
      <c r="AU371" s="16" t="s">
        <v>79</v>
      </c>
      <c r="AY371" s="16" t="s">
        <v>135</v>
      </c>
      <c r="BE371" s="144">
        <f>IF(N371="základní",J371,0)</f>
        <v>0</v>
      </c>
      <c r="BF371" s="144">
        <f>IF(N371="snížená",J371,0)</f>
        <v>0</v>
      </c>
      <c r="BG371" s="144">
        <f>IF(N371="zákl. přenesená",J371,0)</f>
        <v>0</v>
      </c>
      <c r="BH371" s="144">
        <f>IF(N371="sníž. přenesená",J371,0)</f>
        <v>0</v>
      </c>
      <c r="BI371" s="144">
        <f>IF(N371="nulová",J371,0)</f>
        <v>0</v>
      </c>
      <c r="BJ371" s="16" t="s">
        <v>77</v>
      </c>
      <c r="BK371" s="144">
        <f>ROUND(I371*H371,2)</f>
        <v>0</v>
      </c>
      <c r="BL371" s="16" t="s">
        <v>244</v>
      </c>
      <c r="BM371" s="16" t="s">
        <v>580</v>
      </c>
    </row>
    <row r="372" spans="2:47" s="1" customFormat="1" ht="19.5">
      <c r="B372" s="30"/>
      <c r="C372" s="262"/>
      <c r="D372" s="263" t="s">
        <v>144</v>
      </c>
      <c r="E372" s="262"/>
      <c r="F372" s="264" t="s">
        <v>581</v>
      </c>
      <c r="G372" s="262"/>
      <c r="H372" s="262"/>
      <c r="I372" s="84"/>
      <c r="L372" s="30"/>
      <c r="M372" s="145"/>
      <c r="N372" s="49"/>
      <c r="O372" s="49"/>
      <c r="P372" s="49"/>
      <c r="Q372" s="49"/>
      <c r="R372" s="49"/>
      <c r="S372" s="49"/>
      <c r="T372" s="50"/>
      <c r="AT372" s="16" t="s">
        <v>144</v>
      </c>
      <c r="AU372" s="16" t="s">
        <v>79</v>
      </c>
    </row>
    <row r="373" spans="2:63" s="10" customFormat="1" ht="22.9" customHeight="1">
      <c r="B373" s="125"/>
      <c r="C373" s="253"/>
      <c r="D373" s="254" t="s">
        <v>68</v>
      </c>
      <c r="E373" s="256" t="s">
        <v>582</v>
      </c>
      <c r="F373" s="256" t="s">
        <v>583</v>
      </c>
      <c r="G373" s="253"/>
      <c r="H373" s="253"/>
      <c r="I373" s="127"/>
      <c r="J373" s="135">
        <f>BK373</f>
        <v>0</v>
      </c>
      <c r="L373" s="125"/>
      <c r="M373" s="129"/>
      <c r="N373" s="130"/>
      <c r="O373" s="130"/>
      <c r="P373" s="131">
        <f>SUM(P374:P424)</f>
        <v>0</v>
      </c>
      <c r="Q373" s="130"/>
      <c r="R373" s="131">
        <f>SUM(R374:R424)</f>
        <v>0.7721342579</v>
      </c>
      <c r="S373" s="130"/>
      <c r="T373" s="132">
        <f>SUM(T374:T424)</f>
        <v>0</v>
      </c>
      <c r="AR373" s="126" t="s">
        <v>79</v>
      </c>
      <c r="AT373" s="133" t="s">
        <v>68</v>
      </c>
      <c r="AU373" s="133" t="s">
        <v>77</v>
      </c>
      <c r="AY373" s="126" t="s">
        <v>135</v>
      </c>
      <c r="BK373" s="134">
        <f>SUM(BK374:BK424)</f>
        <v>0</v>
      </c>
    </row>
    <row r="374" spans="2:65" s="1" customFormat="1" ht="16.5" customHeight="1">
      <c r="B374" s="136"/>
      <c r="C374" s="257" t="s">
        <v>584</v>
      </c>
      <c r="D374" s="257" t="s">
        <v>137</v>
      </c>
      <c r="E374" s="258" t="s">
        <v>585</v>
      </c>
      <c r="F374" s="259" t="s">
        <v>586</v>
      </c>
      <c r="G374" s="260" t="s">
        <v>587</v>
      </c>
      <c r="H374" s="261">
        <v>4</v>
      </c>
      <c r="I374" s="138"/>
      <c r="J374" s="139">
        <f>ROUND(I374*H374,2)</f>
        <v>0</v>
      </c>
      <c r="K374" s="137" t="s">
        <v>3</v>
      </c>
      <c r="L374" s="30"/>
      <c r="M374" s="140" t="s">
        <v>3</v>
      </c>
      <c r="N374" s="141" t="s">
        <v>41</v>
      </c>
      <c r="O374" s="49"/>
      <c r="P374" s="142">
        <f>O374*H374</f>
        <v>0</v>
      </c>
      <c r="Q374" s="142">
        <v>0</v>
      </c>
      <c r="R374" s="142">
        <f>Q374*H374</f>
        <v>0</v>
      </c>
      <c r="S374" s="142">
        <v>0</v>
      </c>
      <c r="T374" s="143">
        <f>S374*H374</f>
        <v>0</v>
      </c>
      <c r="AR374" s="16" t="s">
        <v>244</v>
      </c>
      <c r="AT374" s="16" t="s">
        <v>137</v>
      </c>
      <c r="AU374" s="16" t="s">
        <v>79</v>
      </c>
      <c r="AY374" s="16" t="s">
        <v>135</v>
      </c>
      <c r="BE374" s="144">
        <f>IF(N374="základní",J374,0)</f>
        <v>0</v>
      </c>
      <c r="BF374" s="144">
        <f>IF(N374="snížená",J374,0)</f>
        <v>0</v>
      </c>
      <c r="BG374" s="144">
        <f>IF(N374="zákl. přenesená",J374,0)</f>
        <v>0</v>
      </c>
      <c r="BH374" s="144">
        <f>IF(N374="sníž. přenesená",J374,0)</f>
        <v>0</v>
      </c>
      <c r="BI374" s="144">
        <f>IF(N374="nulová",J374,0)</f>
        <v>0</v>
      </c>
      <c r="BJ374" s="16" t="s">
        <v>77</v>
      </c>
      <c r="BK374" s="144">
        <f>ROUND(I374*H374,2)</f>
        <v>0</v>
      </c>
      <c r="BL374" s="16" t="s">
        <v>244</v>
      </c>
      <c r="BM374" s="16" t="s">
        <v>588</v>
      </c>
    </row>
    <row r="375" spans="2:47" s="1" customFormat="1" ht="12">
      <c r="B375" s="30"/>
      <c r="C375" s="262"/>
      <c r="D375" s="263" t="s">
        <v>144</v>
      </c>
      <c r="E375" s="262"/>
      <c r="F375" s="264" t="s">
        <v>586</v>
      </c>
      <c r="G375" s="262"/>
      <c r="H375" s="262"/>
      <c r="I375" s="84"/>
      <c r="L375" s="30"/>
      <c r="M375" s="145"/>
      <c r="N375" s="49"/>
      <c r="O375" s="49"/>
      <c r="P375" s="49"/>
      <c r="Q375" s="49"/>
      <c r="R375" s="49"/>
      <c r="S375" s="49"/>
      <c r="T375" s="50"/>
      <c r="AT375" s="16" t="s">
        <v>144</v>
      </c>
      <c r="AU375" s="16" t="s">
        <v>79</v>
      </c>
    </row>
    <row r="376" spans="2:65" s="1" customFormat="1" ht="16.5" customHeight="1">
      <c r="B376" s="136"/>
      <c r="C376" s="257" t="s">
        <v>589</v>
      </c>
      <c r="D376" s="257" t="s">
        <v>137</v>
      </c>
      <c r="E376" s="258" t="s">
        <v>590</v>
      </c>
      <c r="F376" s="259" t="s">
        <v>591</v>
      </c>
      <c r="G376" s="260" t="s">
        <v>587</v>
      </c>
      <c r="H376" s="261">
        <v>1</v>
      </c>
      <c r="I376" s="138"/>
      <c r="J376" s="139">
        <f>ROUND(I376*H376,2)</f>
        <v>0</v>
      </c>
      <c r="K376" s="137" t="s">
        <v>3</v>
      </c>
      <c r="L376" s="30"/>
      <c r="M376" s="140" t="s">
        <v>3</v>
      </c>
      <c r="N376" s="141" t="s">
        <v>41</v>
      </c>
      <c r="O376" s="49"/>
      <c r="P376" s="142">
        <f>O376*H376</f>
        <v>0</v>
      </c>
      <c r="Q376" s="142">
        <v>0</v>
      </c>
      <c r="R376" s="142">
        <f>Q376*H376</f>
        <v>0</v>
      </c>
      <c r="S376" s="142">
        <v>0</v>
      </c>
      <c r="T376" s="143">
        <f>S376*H376</f>
        <v>0</v>
      </c>
      <c r="AR376" s="16" t="s">
        <v>244</v>
      </c>
      <c r="AT376" s="16" t="s">
        <v>137</v>
      </c>
      <c r="AU376" s="16" t="s">
        <v>79</v>
      </c>
      <c r="AY376" s="16" t="s">
        <v>135</v>
      </c>
      <c r="BE376" s="144">
        <f>IF(N376="základní",J376,0)</f>
        <v>0</v>
      </c>
      <c r="BF376" s="144">
        <f>IF(N376="snížená",J376,0)</f>
        <v>0</v>
      </c>
      <c r="BG376" s="144">
        <f>IF(N376="zákl. přenesená",J376,0)</f>
        <v>0</v>
      </c>
      <c r="BH376" s="144">
        <f>IF(N376="sníž. přenesená",J376,0)</f>
        <v>0</v>
      </c>
      <c r="BI376" s="144">
        <f>IF(N376="nulová",J376,0)</f>
        <v>0</v>
      </c>
      <c r="BJ376" s="16" t="s">
        <v>77</v>
      </c>
      <c r="BK376" s="144">
        <f>ROUND(I376*H376,2)</f>
        <v>0</v>
      </c>
      <c r="BL376" s="16" t="s">
        <v>244</v>
      </c>
      <c r="BM376" s="16" t="s">
        <v>592</v>
      </c>
    </row>
    <row r="377" spans="2:47" s="1" customFormat="1" ht="12">
      <c r="B377" s="30"/>
      <c r="C377" s="262"/>
      <c r="D377" s="263" t="s">
        <v>144</v>
      </c>
      <c r="E377" s="262"/>
      <c r="F377" s="264" t="s">
        <v>591</v>
      </c>
      <c r="G377" s="262"/>
      <c r="H377" s="262"/>
      <c r="I377" s="84"/>
      <c r="L377" s="30"/>
      <c r="M377" s="145"/>
      <c r="N377" s="49"/>
      <c r="O377" s="49"/>
      <c r="P377" s="49"/>
      <c r="Q377" s="49"/>
      <c r="R377" s="49"/>
      <c r="S377" s="49"/>
      <c r="T377" s="50"/>
      <c r="AT377" s="16" t="s">
        <v>144</v>
      </c>
      <c r="AU377" s="16" t="s">
        <v>79</v>
      </c>
    </row>
    <row r="378" spans="2:65" s="1" customFormat="1" ht="16.5" customHeight="1">
      <c r="B378" s="136"/>
      <c r="C378" s="257" t="s">
        <v>593</v>
      </c>
      <c r="D378" s="257" t="s">
        <v>137</v>
      </c>
      <c r="E378" s="258" t="s">
        <v>594</v>
      </c>
      <c r="F378" s="259" t="s">
        <v>595</v>
      </c>
      <c r="G378" s="260" t="s">
        <v>587</v>
      </c>
      <c r="H378" s="261">
        <v>1</v>
      </c>
      <c r="I378" s="138"/>
      <c r="J378" s="139">
        <f>ROUND(I378*H378,2)</f>
        <v>0</v>
      </c>
      <c r="K378" s="137" t="s">
        <v>3</v>
      </c>
      <c r="L378" s="30"/>
      <c r="M378" s="140" t="s">
        <v>3</v>
      </c>
      <c r="N378" s="141" t="s">
        <v>41</v>
      </c>
      <c r="O378" s="49"/>
      <c r="P378" s="142">
        <f>O378*H378</f>
        <v>0</v>
      </c>
      <c r="Q378" s="142">
        <v>0</v>
      </c>
      <c r="R378" s="142">
        <f>Q378*H378</f>
        <v>0</v>
      </c>
      <c r="S378" s="142">
        <v>0</v>
      </c>
      <c r="T378" s="143">
        <f>S378*H378</f>
        <v>0</v>
      </c>
      <c r="AR378" s="16" t="s">
        <v>244</v>
      </c>
      <c r="AT378" s="16" t="s">
        <v>137</v>
      </c>
      <c r="AU378" s="16" t="s">
        <v>79</v>
      </c>
      <c r="AY378" s="16" t="s">
        <v>135</v>
      </c>
      <c r="BE378" s="144">
        <f>IF(N378="základní",J378,0)</f>
        <v>0</v>
      </c>
      <c r="BF378" s="144">
        <f>IF(N378="snížená",J378,0)</f>
        <v>0</v>
      </c>
      <c r="BG378" s="144">
        <f>IF(N378="zákl. přenesená",J378,0)</f>
        <v>0</v>
      </c>
      <c r="BH378" s="144">
        <f>IF(N378="sníž. přenesená",J378,0)</f>
        <v>0</v>
      </c>
      <c r="BI378" s="144">
        <f>IF(N378="nulová",J378,0)</f>
        <v>0</v>
      </c>
      <c r="BJ378" s="16" t="s">
        <v>77</v>
      </c>
      <c r="BK378" s="144">
        <f>ROUND(I378*H378,2)</f>
        <v>0</v>
      </c>
      <c r="BL378" s="16" t="s">
        <v>244</v>
      </c>
      <c r="BM378" s="16" t="s">
        <v>596</v>
      </c>
    </row>
    <row r="379" spans="2:47" s="1" customFormat="1" ht="12">
      <c r="B379" s="30"/>
      <c r="C379" s="262"/>
      <c r="D379" s="263" t="s">
        <v>144</v>
      </c>
      <c r="E379" s="262"/>
      <c r="F379" s="264" t="s">
        <v>595</v>
      </c>
      <c r="G379" s="262"/>
      <c r="H379" s="262"/>
      <c r="I379" s="84"/>
      <c r="L379" s="30"/>
      <c r="M379" s="145"/>
      <c r="N379" s="49"/>
      <c r="O379" s="49"/>
      <c r="P379" s="49"/>
      <c r="Q379" s="49"/>
      <c r="R379" s="49"/>
      <c r="S379" s="49"/>
      <c r="T379" s="50"/>
      <c r="AT379" s="16" t="s">
        <v>144</v>
      </c>
      <c r="AU379" s="16" t="s">
        <v>79</v>
      </c>
    </row>
    <row r="380" spans="2:65" s="1" customFormat="1" ht="16.5" customHeight="1">
      <c r="B380" s="136"/>
      <c r="C380" s="257" t="s">
        <v>597</v>
      </c>
      <c r="D380" s="257" t="s">
        <v>137</v>
      </c>
      <c r="E380" s="258" t="s">
        <v>598</v>
      </c>
      <c r="F380" s="259" t="s">
        <v>599</v>
      </c>
      <c r="G380" s="260" t="s">
        <v>211</v>
      </c>
      <c r="H380" s="261">
        <v>19.982</v>
      </c>
      <c r="I380" s="138"/>
      <c r="J380" s="139">
        <f>ROUND(I380*H380,2)</f>
        <v>0</v>
      </c>
      <c r="K380" s="137" t="s">
        <v>141</v>
      </c>
      <c r="L380" s="30"/>
      <c r="M380" s="140" t="s">
        <v>3</v>
      </c>
      <c r="N380" s="141" t="s">
        <v>41</v>
      </c>
      <c r="O380" s="49"/>
      <c r="P380" s="142">
        <f>O380*H380</f>
        <v>0</v>
      </c>
      <c r="Q380" s="142">
        <v>0.00026345</v>
      </c>
      <c r="R380" s="142">
        <f>Q380*H380</f>
        <v>0.0052642578999999995</v>
      </c>
      <c r="S380" s="142">
        <v>0</v>
      </c>
      <c r="T380" s="143">
        <f>S380*H380</f>
        <v>0</v>
      </c>
      <c r="AR380" s="16" t="s">
        <v>244</v>
      </c>
      <c r="AT380" s="16" t="s">
        <v>137</v>
      </c>
      <c r="AU380" s="16" t="s">
        <v>79</v>
      </c>
      <c r="AY380" s="16" t="s">
        <v>135</v>
      </c>
      <c r="BE380" s="144">
        <f>IF(N380="základní",J380,0)</f>
        <v>0</v>
      </c>
      <c r="BF380" s="144">
        <f>IF(N380="snížená",J380,0)</f>
        <v>0</v>
      </c>
      <c r="BG380" s="144">
        <f>IF(N380="zákl. přenesená",J380,0)</f>
        <v>0</v>
      </c>
      <c r="BH380" s="144">
        <f>IF(N380="sníž. přenesená",J380,0)</f>
        <v>0</v>
      </c>
      <c r="BI380" s="144">
        <f>IF(N380="nulová",J380,0)</f>
        <v>0</v>
      </c>
      <c r="BJ380" s="16" t="s">
        <v>77</v>
      </c>
      <c r="BK380" s="144">
        <f>ROUND(I380*H380,2)</f>
        <v>0</v>
      </c>
      <c r="BL380" s="16" t="s">
        <v>244</v>
      </c>
      <c r="BM380" s="16" t="s">
        <v>600</v>
      </c>
    </row>
    <row r="381" spans="2:47" s="1" customFormat="1" ht="12">
      <c r="B381" s="30"/>
      <c r="C381" s="262"/>
      <c r="D381" s="263" t="s">
        <v>144</v>
      </c>
      <c r="E381" s="262"/>
      <c r="F381" s="264" t="s">
        <v>601</v>
      </c>
      <c r="G381" s="262"/>
      <c r="H381" s="262"/>
      <c r="I381" s="84"/>
      <c r="L381" s="30"/>
      <c r="M381" s="145"/>
      <c r="N381" s="49"/>
      <c r="O381" s="49"/>
      <c r="P381" s="49"/>
      <c r="Q381" s="49"/>
      <c r="R381" s="49"/>
      <c r="S381" s="49"/>
      <c r="T381" s="50"/>
      <c r="AT381" s="16" t="s">
        <v>144</v>
      </c>
      <c r="AU381" s="16" t="s">
        <v>79</v>
      </c>
    </row>
    <row r="382" spans="2:51" s="11" customFormat="1" ht="12">
      <c r="B382" s="146"/>
      <c r="C382" s="265"/>
      <c r="D382" s="263" t="s">
        <v>146</v>
      </c>
      <c r="E382" s="266" t="s">
        <v>3</v>
      </c>
      <c r="F382" s="267" t="s">
        <v>602</v>
      </c>
      <c r="G382" s="265"/>
      <c r="H382" s="266" t="s">
        <v>3</v>
      </c>
      <c r="I382" s="148"/>
      <c r="L382" s="146"/>
      <c r="M382" s="149"/>
      <c r="N382" s="150"/>
      <c r="O382" s="150"/>
      <c r="P382" s="150"/>
      <c r="Q382" s="150"/>
      <c r="R382" s="150"/>
      <c r="S382" s="150"/>
      <c r="T382" s="151"/>
      <c r="AT382" s="147" t="s">
        <v>146</v>
      </c>
      <c r="AU382" s="147" t="s">
        <v>79</v>
      </c>
      <c r="AV382" s="11" t="s">
        <v>77</v>
      </c>
      <c r="AW382" s="11" t="s">
        <v>32</v>
      </c>
      <c r="AX382" s="11" t="s">
        <v>69</v>
      </c>
      <c r="AY382" s="147" t="s">
        <v>135</v>
      </c>
    </row>
    <row r="383" spans="2:51" s="12" customFormat="1" ht="12">
      <c r="B383" s="152"/>
      <c r="C383" s="268"/>
      <c r="D383" s="263" t="s">
        <v>146</v>
      </c>
      <c r="E383" s="269" t="s">
        <v>3</v>
      </c>
      <c r="F383" s="270" t="s">
        <v>603</v>
      </c>
      <c r="G383" s="268"/>
      <c r="H383" s="271">
        <v>0.48</v>
      </c>
      <c r="I383" s="154"/>
      <c r="L383" s="152"/>
      <c r="M383" s="155"/>
      <c r="N383" s="156"/>
      <c r="O383" s="156"/>
      <c r="P383" s="156"/>
      <c r="Q383" s="156"/>
      <c r="R383" s="156"/>
      <c r="S383" s="156"/>
      <c r="T383" s="157"/>
      <c r="AT383" s="153" t="s">
        <v>146</v>
      </c>
      <c r="AU383" s="153" t="s">
        <v>79</v>
      </c>
      <c r="AV383" s="12" t="s">
        <v>79</v>
      </c>
      <c r="AW383" s="12" t="s">
        <v>32</v>
      </c>
      <c r="AX383" s="12" t="s">
        <v>69</v>
      </c>
      <c r="AY383" s="153" t="s">
        <v>135</v>
      </c>
    </row>
    <row r="384" spans="2:51" s="11" customFormat="1" ht="12">
      <c r="B384" s="146"/>
      <c r="C384" s="265"/>
      <c r="D384" s="263" t="s">
        <v>146</v>
      </c>
      <c r="E384" s="266" t="s">
        <v>3</v>
      </c>
      <c r="F384" s="267" t="s">
        <v>604</v>
      </c>
      <c r="G384" s="265"/>
      <c r="H384" s="266" t="s">
        <v>3</v>
      </c>
      <c r="I384" s="148"/>
      <c r="L384" s="146"/>
      <c r="M384" s="149"/>
      <c r="N384" s="150"/>
      <c r="O384" s="150"/>
      <c r="P384" s="150"/>
      <c r="Q384" s="150"/>
      <c r="R384" s="150"/>
      <c r="S384" s="150"/>
      <c r="T384" s="151"/>
      <c r="AT384" s="147" t="s">
        <v>146</v>
      </c>
      <c r="AU384" s="147" t="s">
        <v>79</v>
      </c>
      <c r="AV384" s="11" t="s">
        <v>77</v>
      </c>
      <c r="AW384" s="11" t="s">
        <v>32</v>
      </c>
      <c r="AX384" s="11" t="s">
        <v>69</v>
      </c>
      <c r="AY384" s="147" t="s">
        <v>135</v>
      </c>
    </row>
    <row r="385" spans="2:51" s="12" customFormat="1" ht="12">
      <c r="B385" s="152"/>
      <c r="C385" s="268"/>
      <c r="D385" s="263" t="s">
        <v>146</v>
      </c>
      <c r="E385" s="269" t="s">
        <v>3</v>
      </c>
      <c r="F385" s="270" t="s">
        <v>605</v>
      </c>
      <c r="G385" s="268"/>
      <c r="H385" s="271">
        <v>12.775</v>
      </c>
      <c r="I385" s="154"/>
      <c r="L385" s="152"/>
      <c r="M385" s="155"/>
      <c r="N385" s="156"/>
      <c r="O385" s="156"/>
      <c r="P385" s="156"/>
      <c r="Q385" s="156"/>
      <c r="R385" s="156"/>
      <c r="S385" s="156"/>
      <c r="T385" s="157"/>
      <c r="AT385" s="153" t="s">
        <v>146</v>
      </c>
      <c r="AU385" s="153" t="s">
        <v>79</v>
      </c>
      <c r="AV385" s="12" t="s">
        <v>79</v>
      </c>
      <c r="AW385" s="12" t="s">
        <v>32</v>
      </c>
      <c r="AX385" s="12" t="s">
        <v>69</v>
      </c>
      <c r="AY385" s="153" t="s">
        <v>135</v>
      </c>
    </row>
    <row r="386" spans="2:51" s="11" customFormat="1" ht="12">
      <c r="B386" s="146"/>
      <c r="C386" s="265"/>
      <c r="D386" s="263" t="s">
        <v>146</v>
      </c>
      <c r="E386" s="266" t="s">
        <v>3</v>
      </c>
      <c r="F386" s="267" t="s">
        <v>606</v>
      </c>
      <c r="G386" s="265"/>
      <c r="H386" s="266" t="s">
        <v>3</v>
      </c>
      <c r="I386" s="148"/>
      <c r="L386" s="146"/>
      <c r="M386" s="149"/>
      <c r="N386" s="150"/>
      <c r="O386" s="150"/>
      <c r="P386" s="150"/>
      <c r="Q386" s="150"/>
      <c r="R386" s="150"/>
      <c r="S386" s="150"/>
      <c r="T386" s="151"/>
      <c r="AT386" s="147" t="s">
        <v>146</v>
      </c>
      <c r="AU386" s="147" t="s">
        <v>79</v>
      </c>
      <c r="AV386" s="11" t="s">
        <v>77</v>
      </c>
      <c r="AW386" s="11" t="s">
        <v>32</v>
      </c>
      <c r="AX386" s="11" t="s">
        <v>69</v>
      </c>
      <c r="AY386" s="147" t="s">
        <v>135</v>
      </c>
    </row>
    <row r="387" spans="2:51" s="12" customFormat="1" ht="12">
      <c r="B387" s="152"/>
      <c r="C387" s="268"/>
      <c r="D387" s="263" t="s">
        <v>146</v>
      </c>
      <c r="E387" s="269" t="s">
        <v>3</v>
      </c>
      <c r="F387" s="270" t="s">
        <v>607</v>
      </c>
      <c r="G387" s="268"/>
      <c r="H387" s="271">
        <v>5.377</v>
      </c>
      <c r="I387" s="154"/>
      <c r="L387" s="152"/>
      <c r="M387" s="155"/>
      <c r="N387" s="156"/>
      <c r="O387" s="156"/>
      <c r="P387" s="156"/>
      <c r="Q387" s="156"/>
      <c r="R387" s="156"/>
      <c r="S387" s="156"/>
      <c r="T387" s="157"/>
      <c r="AT387" s="153" t="s">
        <v>146</v>
      </c>
      <c r="AU387" s="153" t="s">
        <v>79</v>
      </c>
      <c r="AV387" s="12" t="s">
        <v>79</v>
      </c>
      <c r="AW387" s="12" t="s">
        <v>32</v>
      </c>
      <c r="AX387" s="12" t="s">
        <v>69</v>
      </c>
      <c r="AY387" s="153" t="s">
        <v>135</v>
      </c>
    </row>
    <row r="388" spans="2:51" s="11" customFormat="1" ht="12">
      <c r="B388" s="146"/>
      <c r="C388" s="265"/>
      <c r="D388" s="263" t="s">
        <v>146</v>
      </c>
      <c r="E388" s="266" t="s">
        <v>3</v>
      </c>
      <c r="F388" s="267" t="s">
        <v>608</v>
      </c>
      <c r="G388" s="265"/>
      <c r="H388" s="266" t="s">
        <v>3</v>
      </c>
      <c r="I388" s="148"/>
      <c r="L388" s="146"/>
      <c r="M388" s="149"/>
      <c r="N388" s="150"/>
      <c r="O388" s="150"/>
      <c r="P388" s="150"/>
      <c r="Q388" s="150"/>
      <c r="R388" s="150"/>
      <c r="S388" s="150"/>
      <c r="T388" s="151"/>
      <c r="AT388" s="147" t="s">
        <v>146</v>
      </c>
      <c r="AU388" s="147" t="s">
        <v>79</v>
      </c>
      <c r="AV388" s="11" t="s">
        <v>77</v>
      </c>
      <c r="AW388" s="11" t="s">
        <v>32</v>
      </c>
      <c r="AX388" s="11" t="s">
        <v>69</v>
      </c>
      <c r="AY388" s="147" t="s">
        <v>135</v>
      </c>
    </row>
    <row r="389" spans="2:51" s="12" customFormat="1" ht="12">
      <c r="B389" s="152"/>
      <c r="C389" s="268"/>
      <c r="D389" s="263" t="s">
        <v>146</v>
      </c>
      <c r="E389" s="269" t="s">
        <v>3</v>
      </c>
      <c r="F389" s="270" t="s">
        <v>609</v>
      </c>
      <c r="G389" s="268"/>
      <c r="H389" s="271">
        <v>1.35</v>
      </c>
      <c r="I389" s="154"/>
      <c r="L389" s="152"/>
      <c r="M389" s="155"/>
      <c r="N389" s="156"/>
      <c r="O389" s="156"/>
      <c r="P389" s="156"/>
      <c r="Q389" s="156"/>
      <c r="R389" s="156"/>
      <c r="S389" s="156"/>
      <c r="T389" s="157"/>
      <c r="AT389" s="153" t="s">
        <v>146</v>
      </c>
      <c r="AU389" s="153" t="s">
        <v>79</v>
      </c>
      <c r="AV389" s="12" t="s">
        <v>79</v>
      </c>
      <c r="AW389" s="12" t="s">
        <v>32</v>
      </c>
      <c r="AX389" s="12" t="s">
        <v>69</v>
      </c>
      <c r="AY389" s="153" t="s">
        <v>135</v>
      </c>
    </row>
    <row r="390" spans="2:51" s="13" customFormat="1" ht="12">
      <c r="B390" s="158"/>
      <c r="C390" s="272"/>
      <c r="D390" s="263" t="s">
        <v>146</v>
      </c>
      <c r="E390" s="273" t="s">
        <v>3</v>
      </c>
      <c r="F390" s="274" t="s">
        <v>151</v>
      </c>
      <c r="G390" s="272"/>
      <c r="H390" s="275">
        <v>19.982</v>
      </c>
      <c r="I390" s="160"/>
      <c r="L390" s="158"/>
      <c r="M390" s="161"/>
      <c r="N390" s="162"/>
      <c r="O390" s="162"/>
      <c r="P390" s="162"/>
      <c r="Q390" s="162"/>
      <c r="R390" s="162"/>
      <c r="S390" s="162"/>
      <c r="T390" s="163"/>
      <c r="AT390" s="159" t="s">
        <v>146</v>
      </c>
      <c r="AU390" s="159" t="s">
        <v>79</v>
      </c>
      <c r="AV390" s="13" t="s">
        <v>142</v>
      </c>
      <c r="AW390" s="13" t="s">
        <v>32</v>
      </c>
      <c r="AX390" s="13" t="s">
        <v>77</v>
      </c>
      <c r="AY390" s="159" t="s">
        <v>135</v>
      </c>
    </row>
    <row r="391" spans="2:65" s="1" customFormat="1" ht="16.5" customHeight="1">
      <c r="B391" s="136"/>
      <c r="C391" s="276" t="s">
        <v>610</v>
      </c>
      <c r="D391" s="276" t="s">
        <v>172</v>
      </c>
      <c r="E391" s="277" t="s">
        <v>611</v>
      </c>
      <c r="F391" s="278" t="s">
        <v>612</v>
      </c>
      <c r="G391" s="279" t="s">
        <v>223</v>
      </c>
      <c r="H391" s="280">
        <v>2</v>
      </c>
      <c r="I391" s="165"/>
      <c r="J391" s="166">
        <f>ROUND(I391*H391,2)</f>
        <v>0</v>
      </c>
      <c r="K391" s="164" t="s">
        <v>3</v>
      </c>
      <c r="L391" s="167"/>
      <c r="M391" s="168" t="s">
        <v>3</v>
      </c>
      <c r="N391" s="169" t="s">
        <v>41</v>
      </c>
      <c r="O391" s="49"/>
      <c r="P391" s="142">
        <f>O391*H391</f>
        <v>0</v>
      </c>
      <c r="Q391" s="142">
        <v>0.026</v>
      </c>
      <c r="R391" s="142">
        <f>Q391*H391</f>
        <v>0.052</v>
      </c>
      <c r="S391" s="142">
        <v>0</v>
      </c>
      <c r="T391" s="143">
        <f>S391*H391</f>
        <v>0</v>
      </c>
      <c r="AR391" s="16" t="s">
        <v>334</v>
      </c>
      <c r="AT391" s="16" t="s">
        <v>172</v>
      </c>
      <c r="AU391" s="16" t="s">
        <v>79</v>
      </c>
      <c r="AY391" s="16" t="s">
        <v>135</v>
      </c>
      <c r="BE391" s="144">
        <f>IF(N391="základní",J391,0)</f>
        <v>0</v>
      </c>
      <c r="BF391" s="144">
        <f>IF(N391="snížená",J391,0)</f>
        <v>0</v>
      </c>
      <c r="BG391" s="144">
        <f>IF(N391="zákl. přenesená",J391,0)</f>
        <v>0</v>
      </c>
      <c r="BH391" s="144">
        <f>IF(N391="sníž. přenesená",J391,0)</f>
        <v>0</v>
      </c>
      <c r="BI391" s="144">
        <f>IF(N391="nulová",J391,0)</f>
        <v>0</v>
      </c>
      <c r="BJ391" s="16" t="s">
        <v>77</v>
      </c>
      <c r="BK391" s="144">
        <f>ROUND(I391*H391,2)</f>
        <v>0</v>
      </c>
      <c r="BL391" s="16" t="s">
        <v>244</v>
      </c>
      <c r="BM391" s="16" t="s">
        <v>613</v>
      </c>
    </row>
    <row r="392" spans="2:47" s="1" customFormat="1" ht="12">
      <c r="B392" s="30"/>
      <c r="C392" s="262"/>
      <c r="D392" s="263" t="s">
        <v>144</v>
      </c>
      <c r="E392" s="262"/>
      <c r="F392" s="264" t="s">
        <v>612</v>
      </c>
      <c r="G392" s="262"/>
      <c r="H392" s="262"/>
      <c r="I392" s="84"/>
      <c r="L392" s="30"/>
      <c r="M392" s="145"/>
      <c r="N392" s="49"/>
      <c r="O392" s="49"/>
      <c r="P392" s="49"/>
      <c r="Q392" s="49"/>
      <c r="R392" s="49"/>
      <c r="S392" s="49"/>
      <c r="T392" s="50"/>
      <c r="AT392" s="16" t="s">
        <v>144</v>
      </c>
      <c r="AU392" s="16" t="s">
        <v>79</v>
      </c>
    </row>
    <row r="393" spans="2:65" s="1" customFormat="1" ht="16.5" customHeight="1">
      <c r="B393" s="136"/>
      <c r="C393" s="276" t="s">
        <v>614</v>
      </c>
      <c r="D393" s="276" t="s">
        <v>172</v>
      </c>
      <c r="E393" s="277" t="s">
        <v>615</v>
      </c>
      <c r="F393" s="278" t="s">
        <v>616</v>
      </c>
      <c r="G393" s="279" t="s">
        <v>223</v>
      </c>
      <c r="H393" s="280">
        <v>5</v>
      </c>
      <c r="I393" s="165"/>
      <c r="J393" s="166">
        <f>ROUND(I393*H393,2)</f>
        <v>0</v>
      </c>
      <c r="K393" s="164" t="s">
        <v>3</v>
      </c>
      <c r="L393" s="167"/>
      <c r="M393" s="168" t="s">
        <v>3</v>
      </c>
      <c r="N393" s="169" t="s">
        <v>41</v>
      </c>
      <c r="O393" s="49"/>
      <c r="P393" s="142">
        <f>O393*H393</f>
        <v>0</v>
      </c>
      <c r="Q393" s="142">
        <v>0.051</v>
      </c>
      <c r="R393" s="142">
        <f>Q393*H393</f>
        <v>0.255</v>
      </c>
      <c r="S393" s="142">
        <v>0</v>
      </c>
      <c r="T393" s="143">
        <f>S393*H393</f>
        <v>0</v>
      </c>
      <c r="AR393" s="16" t="s">
        <v>334</v>
      </c>
      <c r="AT393" s="16" t="s">
        <v>172</v>
      </c>
      <c r="AU393" s="16" t="s">
        <v>79</v>
      </c>
      <c r="AY393" s="16" t="s">
        <v>135</v>
      </c>
      <c r="BE393" s="144">
        <f>IF(N393="základní",J393,0)</f>
        <v>0</v>
      </c>
      <c r="BF393" s="144">
        <f>IF(N393="snížená",J393,0)</f>
        <v>0</v>
      </c>
      <c r="BG393" s="144">
        <f>IF(N393="zákl. přenesená",J393,0)</f>
        <v>0</v>
      </c>
      <c r="BH393" s="144">
        <f>IF(N393="sníž. přenesená",J393,0)</f>
        <v>0</v>
      </c>
      <c r="BI393" s="144">
        <f>IF(N393="nulová",J393,0)</f>
        <v>0</v>
      </c>
      <c r="BJ393" s="16" t="s">
        <v>77</v>
      </c>
      <c r="BK393" s="144">
        <f>ROUND(I393*H393,2)</f>
        <v>0</v>
      </c>
      <c r="BL393" s="16" t="s">
        <v>244</v>
      </c>
      <c r="BM393" s="16" t="s">
        <v>617</v>
      </c>
    </row>
    <row r="394" spans="2:47" s="1" customFormat="1" ht="12">
      <c r="B394" s="30"/>
      <c r="C394" s="262"/>
      <c r="D394" s="263" t="s">
        <v>144</v>
      </c>
      <c r="E394" s="262"/>
      <c r="F394" s="264" t="s">
        <v>616</v>
      </c>
      <c r="G394" s="262"/>
      <c r="H394" s="262"/>
      <c r="I394" s="84"/>
      <c r="L394" s="30"/>
      <c r="M394" s="145"/>
      <c r="N394" s="49"/>
      <c r="O394" s="49"/>
      <c r="P394" s="49"/>
      <c r="Q394" s="49"/>
      <c r="R394" s="49"/>
      <c r="S394" s="49"/>
      <c r="T394" s="50"/>
      <c r="AT394" s="16" t="s">
        <v>144</v>
      </c>
      <c r="AU394" s="16" t="s">
        <v>79</v>
      </c>
    </row>
    <row r="395" spans="2:65" s="1" customFormat="1" ht="16.5" customHeight="1">
      <c r="B395" s="136"/>
      <c r="C395" s="276" t="s">
        <v>618</v>
      </c>
      <c r="D395" s="276" t="s">
        <v>172</v>
      </c>
      <c r="E395" s="277" t="s">
        <v>619</v>
      </c>
      <c r="F395" s="278" t="s">
        <v>620</v>
      </c>
      <c r="G395" s="279" t="s">
        <v>621</v>
      </c>
      <c r="H395" s="280">
        <v>2</v>
      </c>
      <c r="I395" s="165"/>
      <c r="J395" s="166">
        <f>ROUND(I395*H395,2)</f>
        <v>0</v>
      </c>
      <c r="K395" s="164" t="s">
        <v>3</v>
      </c>
      <c r="L395" s="167"/>
      <c r="M395" s="168" t="s">
        <v>3</v>
      </c>
      <c r="N395" s="169" t="s">
        <v>41</v>
      </c>
      <c r="O395" s="49"/>
      <c r="P395" s="142">
        <f>O395*H395</f>
        <v>0</v>
      </c>
      <c r="Q395" s="142">
        <v>0.026</v>
      </c>
      <c r="R395" s="142">
        <f>Q395*H395</f>
        <v>0.052</v>
      </c>
      <c r="S395" s="142">
        <v>0</v>
      </c>
      <c r="T395" s="143">
        <f>S395*H395</f>
        <v>0</v>
      </c>
      <c r="AR395" s="16" t="s">
        <v>334</v>
      </c>
      <c r="AT395" s="16" t="s">
        <v>172</v>
      </c>
      <c r="AU395" s="16" t="s">
        <v>79</v>
      </c>
      <c r="AY395" s="16" t="s">
        <v>135</v>
      </c>
      <c r="BE395" s="144">
        <f>IF(N395="základní",J395,0)</f>
        <v>0</v>
      </c>
      <c r="BF395" s="144">
        <f>IF(N395="snížená",J395,0)</f>
        <v>0</v>
      </c>
      <c r="BG395" s="144">
        <f>IF(N395="zákl. přenesená",J395,0)</f>
        <v>0</v>
      </c>
      <c r="BH395" s="144">
        <f>IF(N395="sníž. přenesená",J395,0)</f>
        <v>0</v>
      </c>
      <c r="BI395" s="144">
        <f>IF(N395="nulová",J395,0)</f>
        <v>0</v>
      </c>
      <c r="BJ395" s="16" t="s">
        <v>77</v>
      </c>
      <c r="BK395" s="144">
        <f>ROUND(I395*H395,2)</f>
        <v>0</v>
      </c>
      <c r="BL395" s="16" t="s">
        <v>244</v>
      </c>
      <c r="BM395" s="16" t="s">
        <v>622</v>
      </c>
    </row>
    <row r="396" spans="2:47" s="1" customFormat="1" ht="12">
      <c r="B396" s="30"/>
      <c r="C396" s="262"/>
      <c r="D396" s="263" t="s">
        <v>144</v>
      </c>
      <c r="E396" s="262"/>
      <c r="F396" s="264" t="s">
        <v>623</v>
      </c>
      <c r="G396" s="262"/>
      <c r="H396" s="262"/>
      <c r="I396" s="84"/>
      <c r="L396" s="30"/>
      <c r="M396" s="145"/>
      <c r="N396" s="49"/>
      <c r="O396" s="49"/>
      <c r="P396" s="49"/>
      <c r="Q396" s="49"/>
      <c r="R396" s="49"/>
      <c r="S396" s="49"/>
      <c r="T396" s="50"/>
      <c r="AT396" s="16" t="s">
        <v>144</v>
      </c>
      <c r="AU396" s="16" t="s">
        <v>79</v>
      </c>
    </row>
    <row r="397" spans="2:65" s="1" customFormat="1" ht="16.5" customHeight="1">
      <c r="B397" s="136"/>
      <c r="C397" s="276" t="s">
        <v>624</v>
      </c>
      <c r="D397" s="276" t="s">
        <v>172</v>
      </c>
      <c r="E397" s="277" t="s">
        <v>625</v>
      </c>
      <c r="F397" s="278" t="s">
        <v>626</v>
      </c>
      <c r="G397" s="279" t="s">
        <v>621</v>
      </c>
      <c r="H397" s="280">
        <v>1</v>
      </c>
      <c r="I397" s="165"/>
      <c r="J397" s="166">
        <f>ROUND(I397*H397,2)</f>
        <v>0</v>
      </c>
      <c r="K397" s="164" t="s">
        <v>141</v>
      </c>
      <c r="L397" s="167"/>
      <c r="M397" s="168" t="s">
        <v>3</v>
      </c>
      <c r="N397" s="169" t="s">
        <v>41</v>
      </c>
      <c r="O397" s="49"/>
      <c r="P397" s="142">
        <f>O397*H397</f>
        <v>0</v>
      </c>
      <c r="Q397" s="142">
        <v>0.01787</v>
      </c>
      <c r="R397" s="142">
        <f>Q397*H397</f>
        <v>0.01787</v>
      </c>
      <c r="S397" s="142">
        <v>0</v>
      </c>
      <c r="T397" s="143">
        <f>S397*H397</f>
        <v>0</v>
      </c>
      <c r="AR397" s="16" t="s">
        <v>334</v>
      </c>
      <c r="AT397" s="16" t="s">
        <v>172</v>
      </c>
      <c r="AU397" s="16" t="s">
        <v>79</v>
      </c>
      <c r="AY397" s="16" t="s">
        <v>135</v>
      </c>
      <c r="BE397" s="144">
        <f>IF(N397="základní",J397,0)</f>
        <v>0</v>
      </c>
      <c r="BF397" s="144">
        <f>IF(N397="snížená",J397,0)</f>
        <v>0</v>
      </c>
      <c r="BG397" s="144">
        <f>IF(N397="zákl. přenesená",J397,0)</f>
        <v>0</v>
      </c>
      <c r="BH397" s="144">
        <f>IF(N397="sníž. přenesená",J397,0)</f>
        <v>0</v>
      </c>
      <c r="BI397" s="144">
        <f>IF(N397="nulová",J397,0)</f>
        <v>0</v>
      </c>
      <c r="BJ397" s="16" t="s">
        <v>77</v>
      </c>
      <c r="BK397" s="144">
        <f>ROUND(I397*H397,2)</f>
        <v>0</v>
      </c>
      <c r="BL397" s="16" t="s">
        <v>244</v>
      </c>
      <c r="BM397" s="16" t="s">
        <v>627</v>
      </c>
    </row>
    <row r="398" spans="2:47" s="1" customFormat="1" ht="12">
      <c r="B398" s="30"/>
      <c r="C398" s="262"/>
      <c r="D398" s="263" t="s">
        <v>144</v>
      </c>
      <c r="E398" s="262"/>
      <c r="F398" s="264" t="s">
        <v>628</v>
      </c>
      <c r="G398" s="262"/>
      <c r="H398" s="262"/>
      <c r="I398" s="84"/>
      <c r="L398" s="30"/>
      <c r="M398" s="145"/>
      <c r="N398" s="49"/>
      <c r="O398" s="49"/>
      <c r="P398" s="49"/>
      <c r="Q398" s="49"/>
      <c r="R398" s="49"/>
      <c r="S398" s="49"/>
      <c r="T398" s="50"/>
      <c r="AT398" s="16" t="s">
        <v>144</v>
      </c>
      <c r="AU398" s="16" t="s">
        <v>79</v>
      </c>
    </row>
    <row r="399" spans="2:65" s="1" customFormat="1" ht="16.5" customHeight="1">
      <c r="B399" s="136"/>
      <c r="C399" s="257" t="s">
        <v>629</v>
      </c>
      <c r="D399" s="257" t="s">
        <v>137</v>
      </c>
      <c r="E399" s="258" t="s">
        <v>630</v>
      </c>
      <c r="F399" s="259" t="s">
        <v>631</v>
      </c>
      <c r="G399" s="260" t="s">
        <v>223</v>
      </c>
      <c r="H399" s="261">
        <v>13</v>
      </c>
      <c r="I399" s="138"/>
      <c r="J399" s="139">
        <f>ROUND(I399*H399,2)</f>
        <v>0</v>
      </c>
      <c r="K399" s="137" t="s">
        <v>141</v>
      </c>
      <c r="L399" s="30"/>
      <c r="M399" s="140" t="s">
        <v>3</v>
      </c>
      <c r="N399" s="141" t="s">
        <v>41</v>
      </c>
      <c r="O399" s="49"/>
      <c r="P399" s="142">
        <f>O399*H399</f>
        <v>0</v>
      </c>
      <c r="Q399" s="142">
        <v>0</v>
      </c>
      <c r="R399" s="142">
        <f>Q399*H399</f>
        <v>0</v>
      </c>
      <c r="S399" s="142">
        <v>0</v>
      </c>
      <c r="T399" s="143">
        <f>S399*H399</f>
        <v>0</v>
      </c>
      <c r="AR399" s="16" t="s">
        <v>244</v>
      </c>
      <c r="AT399" s="16" t="s">
        <v>137</v>
      </c>
      <c r="AU399" s="16" t="s">
        <v>79</v>
      </c>
      <c r="AY399" s="16" t="s">
        <v>135</v>
      </c>
      <c r="BE399" s="144">
        <f>IF(N399="základní",J399,0)</f>
        <v>0</v>
      </c>
      <c r="BF399" s="144">
        <f>IF(N399="snížená",J399,0)</f>
        <v>0</v>
      </c>
      <c r="BG399" s="144">
        <f>IF(N399="zákl. přenesená",J399,0)</f>
        <v>0</v>
      </c>
      <c r="BH399" s="144">
        <f>IF(N399="sníž. přenesená",J399,0)</f>
        <v>0</v>
      </c>
      <c r="BI399" s="144">
        <f>IF(N399="nulová",J399,0)</f>
        <v>0</v>
      </c>
      <c r="BJ399" s="16" t="s">
        <v>77</v>
      </c>
      <c r="BK399" s="144">
        <f>ROUND(I399*H399,2)</f>
        <v>0</v>
      </c>
      <c r="BL399" s="16" t="s">
        <v>244</v>
      </c>
      <c r="BM399" s="16" t="s">
        <v>632</v>
      </c>
    </row>
    <row r="400" spans="2:47" s="1" customFormat="1" ht="19.5">
      <c r="B400" s="30"/>
      <c r="C400" s="262"/>
      <c r="D400" s="263" t="s">
        <v>144</v>
      </c>
      <c r="E400" s="262"/>
      <c r="F400" s="264" t="s">
        <v>633</v>
      </c>
      <c r="G400" s="262"/>
      <c r="H400" s="262"/>
      <c r="I400" s="84"/>
      <c r="L400" s="30"/>
      <c r="M400" s="145"/>
      <c r="N400" s="49"/>
      <c r="O400" s="49"/>
      <c r="P400" s="49"/>
      <c r="Q400" s="49"/>
      <c r="R400" s="49"/>
      <c r="S400" s="49"/>
      <c r="T400" s="50"/>
      <c r="AT400" s="16" t="s">
        <v>144</v>
      </c>
      <c r="AU400" s="16" t="s">
        <v>79</v>
      </c>
    </row>
    <row r="401" spans="2:51" s="11" customFormat="1" ht="12">
      <c r="B401" s="146"/>
      <c r="C401" s="265"/>
      <c r="D401" s="263" t="s">
        <v>146</v>
      </c>
      <c r="E401" s="266" t="s">
        <v>3</v>
      </c>
      <c r="F401" s="267" t="s">
        <v>381</v>
      </c>
      <c r="G401" s="265"/>
      <c r="H401" s="266" t="s">
        <v>3</v>
      </c>
      <c r="I401" s="148"/>
      <c r="L401" s="146"/>
      <c r="M401" s="149"/>
      <c r="N401" s="150"/>
      <c r="O401" s="150"/>
      <c r="P401" s="150"/>
      <c r="Q401" s="150"/>
      <c r="R401" s="150"/>
      <c r="S401" s="150"/>
      <c r="T401" s="151"/>
      <c r="AT401" s="147" t="s">
        <v>146</v>
      </c>
      <c r="AU401" s="147" t="s">
        <v>79</v>
      </c>
      <c r="AV401" s="11" t="s">
        <v>77</v>
      </c>
      <c r="AW401" s="11" t="s">
        <v>32</v>
      </c>
      <c r="AX401" s="11" t="s">
        <v>69</v>
      </c>
      <c r="AY401" s="147" t="s">
        <v>135</v>
      </c>
    </row>
    <row r="402" spans="2:51" s="12" customFormat="1" ht="12">
      <c r="B402" s="152"/>
      <c r="C402" s="268"/>
      <c r="D402" s="263" t="s">
        <v>146</v>
      </c>
      <c r="E402" s="269" t="s">
        <v>3</v>
      </c>
      <c r="F402" s="270" t="s">
        <v>176</v>
      </c>
      <c r="G402" s="268"/>
      <c r="H402" s="271">
        <v>8</v>
      </c>
      <c r="I402" s="154"/>
      <c r="L402" s="152"/>
      <c r="M402" s="155"/>
      <c r="N402" s="156"/>
      <c r="O402" s="156"/>
      <c r="P402" s="156"/>
      <c r="Q402" s="156"/>
      <c r="R402" s="156"/>
      <c r="S402" s="156"/>
      <c r="T402" s="157"/>
      <c r="AT402" s="153" t="s">
        <v>146</v>
      </c>
      <c r="AU402" s="153" t="s">
        <v>79</v>
      </c>
      <c r="AV402" s="12" t="s">
        <v>79</v>
      </c>
      <c r="AW402" s="12" t="s">
        <v>32</v>
      </c>
      <c r="AX402" s="12" t="s">
        <v>69</v>
      </c>
      <c r="AY402" s="153" t="s">
        <v>135</v>
      </c>
    </row>
    <row r="403" spans="2:51" s="11" customFormat="1" ht="12">
      <c r="B403" s="146"/>
      <c r="C403" s="265"/>
      <c r="D403" s="263" t="s">
        <v>146</v>
      </c>
      <c r="E403" s="266" t="s">
        <v>3</v>
      </c>
      <c r="F403" s="267" t="s">
        <v>382</v>
      </c>
      <c r="G403" s="265"/>
      <c r="H403" s="266" t="s">
        <v>3</v>
      </c>
      <c r="I403" s="148"/>
      <c r="L403" s="146"/>
      <c r="M403" s="149"/>
      <c r="N403" s="150"/>
      <c r="O403" s="150"/>
      <c r="P403" s="150"/>
      <c r="Q403" s="150"/>
      <c r="R403" s="150"/>
      <c r="S403" s="150"/>
      <c r="T403" s="151"/>
      <c r="AT403" s="147" t="s">
        <v>146</v>
      </c>
      <c r="AU403" s="147" t="s">
        <v>79</v>
      </c>
      <c r="AV403" s="11" t="s">
        <v>77</v>
      </c>
      <c r="AW403" s="11" t="s">
        <v>32</v>
      </c>
      <c r="AX403" s="11" t="s">
        <v>69</v>
      </c>
      <c r="AY403" s="147" t="s">
        <v>135</v>
      </c>
    </row>
    <row r="404" spans="2:51" s="12" customFormat="1" ht="12">
      <c r="B404" s="152"/>
      <c r="C404" s="268"/>
      <c r="D404" s="263" t="s">
        <v>146</v>
      </c>
      <c r="E404" s="269" t="s">
        <v>3</v>
      </c>
      <c r="F404" s="270" t="s">
        <v>166</v>
      </c>
      <c r="G404" s="268"/>
      <c r="H404" s="271">
        <v>5</v>
      </c>
      <c r="I404" s="154"/>
      <c r="L404" s="152"/>
      <c r="M404" s="155"/>
      <c r="N404" s="156"/>
      <c r="O404" s="156"/>
      <c r="P404" s="156"/>
      <c r="Q404" s="156"/>
      <c r="R404" s="156"/>
      <c r="S404" s="156"/>
      <c r="T404" s="157"/>
      <c r="AT404" s="153" t="s">
        <v>146</v>
      </c>
      <c r="AU404" s="153" t="s">
        <v>79</v>
      </c>
      <c r="AV404" s="12" t="s">
        <v>79</v>
      </c>
      <c r="AW404" s="12" t="s">
        <v>32</v>
      </c>
      <c r="AX404" s="12" t="s">
        <v>69</v>
      </c>
      <c r="AY404" s="153" t="s">
        <v>135</v>
      </c>
    </row>
    <row r="405" spans="2:51" s="13" customFormat="1" ht="12">
      <c r="B405" s="158"/>
      <c r="C405" s="272"/>
      <c r="D405" s="263" t="s">
        <v>146</v>
      </c>
      <c r="E405" s="273" t="s">
        <v>3</v>
      </c>
      <c r="F405" s="274" t="s">
        <v>151</v>
      </c>
      <c r="G405" s="272"/>
      <c r="H405" s="275">
        <v>13</v>
      </c>
      <c r="I405" s="160"/>
      <c r="L405" s="158"/>
      <c r="M405" s="161"/>
      <c r="N405" s="162"/>
      <c r="O405" s="162"/>
      <c r="P405" s="162"/>
      <c r="Q405" s="162"/>
      <c r="R405" s="162"/>
      <c r="S405" s="162"/>
      <c r="T405" s="163"/>
      <c r="AT405" s="159" t="s">
        <v>146</v>
      </c>
      <c r="AU405" s="159" t="s">
        <v>79</v>
      </c>
      <c r="AV405" s="13" t="s">
        <v>142</v>
      </c>
      <c r="AW405" s="13" t="s">
        <v>32</v>
      </c>
      <c r="AX405" s="13" t="s">
        <v>77</v>
      </c>
      <c r="AY405" s="159" t="s">
        <v>135</v>
      </c>
    </row>
    <row r="406" spans="2:65" s="1" customFormat="1" ht="16.5" customHeight="1">
      <c r="B406" s="136"/>
      <c r="C406" s="276" t="s">
        <v>634</v>
      </c>
      <c r="D406" s="276" t="s">
        <v>172</v>
      </c>
      <c r="E406" s="277" t="s">
        <v>635</v>
      </c>
      <c r="F406" s="278" t="s">
        <v>636</v>
      </c>
      <c r="G406" s="279" t="s">
        <v>223</v>
      </c>
      <c r="H406" s="280">
        <v>8</v>
      </c>
      <c r="I406" s="165"/>
      <c r="J406" s="166">
        <f>ROUND(I406*H406,2)</f>
        <v>0</v>
      </c>
      <c r="K406" s="164" t="s">
        <v>141</v>
      </c>
      <c r="L406" s="167"/>
      <c r="M406" s="168" t="s">
        <v>3</v>
      </c>
      <c r="N406" s="169" t="s">
        <v>41</v>
      </c>
      <c r="O406" s="49"/>
      <c r="P406" s="142">
        <f>O406*H406</f>
        <v>0</v>
      </c>
      <c r="Q406" s="142">
        <v>0.014</v>
      </c>
      <c r="R406" s="142">
        <f>Q406*H406</f>
        <v>0.112</v>
      </c>
      <c r="S406" s="142">
        <v>0</v>
      </c>
      <c r="T406" s="143">
        <f>S406*H406</f>
        <v>0</v>
      </c>
      <c r="AR406" s="16" t="s">
        <v>334</v>
      </c>
      <c r="AT406" s="16" t="s">
        <v>172</v>
      </c>
      <c r="AU406" s="16" t="s">
        <v>79</v>
      </c>
      <c r="AY406" s="16" t="s">
        <v>135</v>
      </c>
      <c r="BE406" s="144">
        <f>IF(N406="základní",J406,0)</f>
        <v>0</v>
      </c>
      <c r="BF406" s="144">
        <f>IF(N406="snížená",J406,0)</f>
        <v>0</v>
      </c>
      <c r="BG406" s="144">
        <f>IF(N406="zákl. přenesená",J406,0)</f>
        <v>0</v>
      </c>
      <c r="BH406" s="144">
        <f>IF(N406="sníž. přenesená",J406,0)</f>
        <v>0</v>
      </c>
      <c r="BI406" s="144">
        <f>IF(N406="nulová",J406,0)</f>
        <v>0</v>
      </c>
      <c r="BJ406" s="16" t="s">
        <v>77</v>
      </c>
      <c r="BK406" s="144">
        <f>ROUND(I406*H406,2)</f>
        <v>0</v>
      </c>
      <c r="BL406" s="16" t="s">
        <v>244</v>
      </c>
      <c r="BM406" s="16" t="s">
        <v>637</v>
      </c>
    </row>
    <row r="407" spans="2:47" s="1" customFormat="1" ht="12">
      <c r="B407" s="30"/>
      <c r="C407" s="262"/>
      <c r="D407" s="263" t="s">
        <v>144</v>
      </c>
      <c r="E407" s="262"/>
      <c r="F407" s="264" t="s">
        <v>636</v>
      </c>
      <c r="G407" s="262"/>
      <c r="H407" s="262"/>
      <c r="I407" s="84"/>
      <c r="L407" s="30"/>
      <c r="M407" s="145"/>
      <c r="N407" s="49"/>
      <c r="O407" s="49"/>
      <c r="P407" s="49"/>
      <c r="Q407" s="49"/>
      <c r="R407" s="49"/>
      <c r="S407" s="49"/>
      <c r="T407" s="50"/>
      <c r="AT407" s="16" t="s">
        <v>144</v>
      </c>
      <c r="AU407" s="16" t="s">
        <v>79</v>
      </c>
    </row>
    <row r="408" spans="2:65" s="1" customFormat="1" ht="16.5" customHeight="1">
      <c r="B408" s="136"/>
      <c r="C408" s="276" t="s">
        <v>638</v>
      </c>
      <c r="D408" s="276" t="s">
        <v>172</v>
      </c>
      <c r="E408" s="277" t="s">
        <v>639</v>
      </c>
      <c r="F408" s="278" t="s">
        <v>640</v>
      </c>
      <c r="G408" s="279" t="s">
        <v>223</v>
      </c>
      <c r="H408" s="280">
        <v>5</v>
      </c>
      <c r="I408" s="165"/>
      <c r="J408" s="166">
        <f>ROUND(I408*H408,2)</f>
        <v>0</v>
      </c>
      <c r="K408" s="164" t="s">
        <v>141</v>
      </c>
      <c r="L408" s="167"/>
      <c r="M408" s="168" t="s">
        <v>3</v>
      </c>
      <c r="N408" s="169" t="s">
        <v>41</v>
      </c>
      <c r="O408" s="49"/>
      <c r="P408" s="142">
        <f>O408*H408</f>
        <v>0</v>
      </c>
      <c r="Q408" s="142">
        <v>0.016</v>
      </c>
      <c r="R408" s="142">
        <f>Q408*H408</f>
        <v>0.08</v>
      </c>
      <c r="S408" s="142">
        <v>0</v>
      </c>
      <c r="T408" s="143">
        <f>S408*H408</f>
        <v>0</v>
      </c>
      <c r="AR408" s="16" t="s">
        <v>334</v>
      </c>
      <c r="AT408" s="16" t="s">
        <v>172</v>
      </c>
      <c r="AU408" s="16" t="s">
        <v>79</v>
      </c>
      <c r="AY408" s="16" t="s">
        <v>135</v>
      </c>
      <c r="BE408" s="144">
        <f>IF(N408="základní",J408,0)</f>
        <v>0</v>
      </c>
      <c r="BF408" s="144">
        <f>IF(N408="snížená",J408,0)</f>
        <v>0</v>
      </c>
      <c r="BG408" s="144">
        <f>IF(N408="zákl. přenesená",J408,0)</f>
        <v>0</v>
      </c>
      <c r="BH408" s="144">
        <f>IF(N408="sníž. přenesená",J408,0)</f>
        <v>0</v>
      </c>
      <c r="BI408" s="144">
        <f>IF(N408="nulová",J408,0)</f>
        <v>0</v>
      </c>
      <c r="BJ408" s="16" t="s">
        <v>77</v>
      </c>
      <c r="BK408" s="144">
        <f>ROUND(I408*H408,2)</f>
        <v>0</v>
      </c>
      <c r="BL408" s="16" t="s">
        <v>244</v>
      </c>
      <c r="BM408" s="16" t="s">
        <v>641</v>
      </c>
    </row>
    <row r="409" spans="2:47" s="1" customFormat="1" ht="12">
      <c r="B409" s="30"/>
      <c r="C409" s="262"/>
      <c r="D409" s="263" t="s">
        <v>144</v>
      </c>
      <c r="E409" s="262"/>
      <c r="F409" s="264" t="s">
        <v>640</v>
      </c>
      <c r="G409" s="262"/>
      <c r="H409" s="262"/>
      <c r="I409" s="84"/>
      <c r="L409" s="30"/>
      <c r="M409" s="145"/>
      <c r="N409" s="49"/>
      <c r="O409" s="49"/>
      <c r="P409" s="49"/>
      <c r="Q409" s="49"/>
      <c r="R409" s="49"/>
      <c r="S409" s="49"/>
      <c r="T409" s="50"/>
      <c r="AT409" s="16" t="s">
        <v>144</v>
      </c>
      <c r="AU409" s="16" t="s">
        <v>79</v>
      </c>
    </row>
    <row r="410" spans="2:65" s="1" customFormat="1" ht="16.5" customHeight="1">
      <c r="B410" s="136"/>
      <c r="C410" s="257" t="s">
        <v>642</v>
      </c>
      <c r="D410" s="257" t="s">
        <v>137</v>
      </c>
      <c r="E410" s="258" t="s">
        <v>643</v>
      </c>
      <c r="F410" s="259" t="s">
        <v>644</v>
      </c>
      <c r="G410" s="260" t="s">
        <v>223</v>
      </c>
      <c r="H410" s="261">
        <v>7</v>
      </c>
      <c r="I410" s="138"/>
      <c r="J410" s="139">
        <f>ROUND(I410*H410,2)</f>
        <v>0</v>
      </c>
      <c r="K410" s="137" t="s">
        <v>141</v>
      </c>
      <c r="L410" s="30"/>
      <c r="M410" s="140" t="s">
        <v>3</v>
      </c>
      <c r="N410" s="141" t="s">
        <v>41</v>
      </c>
      <c r="O410" s="49"/>
      <c r="P410" s="142">
        <f>O410*H410</f>
        <v>0</v>
      </c>
      <c r="Q410" s="142">
        <v>0</v>
      </c>
      <c r="R410" s="142">
        <f>Q410*H410</f>
        <v>0</v>
      </c>
      <c r="S410" s="142">
        <v>0</v>
      </c>
      <c r="T410" s="143">
        <f>S410*H410</f>
        <v>0</v>
      </c>
      <c r="AR410" s="16" t="s">
        <v>244</v>
      </c>
      <c r="AT410" s="16" t="s">
        <v>137</v>
      </c>
      <c r="AU410" s="16" t="s">
        <v>79</v>
      </c>
      <c r="AY410" s="16" t="s">
        <v>135</v>
      </c>
      <c r="BE410" s="144">
        <f>IF(N410="základní",J410,0)</f>
        <v>0</v>
      </c>
      <c r="BF410" s="144">
        <f>IF(N410="snížená",J410,0)</f>
        <v>0</v>
      </c>
      <c r="BG410" s="144">
        <f>IF(N410="zákl. přenesená",J410,0)</f>
        <v>0</v>
      </c>
      <c r="BH410" s="144">
        <f>IF(N410="sníž. přenesená",J410,0)</f>
        <v>0</v>
      </c>
      <c r="BI410" s="144">
        <f>IF(N410="nulová",J410,0)</f>
        <v>0</v>
      </c>
      <c r="BJ410" s="16" t="s">
        <v>77</v>
      </c>
      <c r="BK410" s="144">
        <f>ROUND(I410*H410,2)</f>
        <v>0</v>
      </c>
      <c r="BL410" s="16" t="s">
        <v>244</v>
      </c>
      <c r="BM410" s="16" t="s">
        <v>645</v>
      </c>
    </row>
    <row r="411" spans="2:47" s="1" customFormat="1" ht="19.5">
      <c r="B411" s="30"/>
      <c r="C411" s="262"/>
      <c r="D411" s="263" t="s">
        <v>144</v>
      </c>
      <c r="E411" s="262"/>
      <c r="F411" s="264" t="s">
        <v>646</v>
      </c>
      <c r="G411" s="262"/>
      <c r="H411" s="262"/>
      <c r="I411" s="84"/>
      <c r="L411" s="30"/>
      <c r="M411" s="145"/>
      <c r="N411" s="49"/>
      <c r="O411" s="49"/>
      <c r="P411" s="49"/>
      <c r="Q411" s="49"/>
      <c r="R411" s="49"/>
      <c r="S411" s="49"/>
      <c r="T411" s="50"/>
      <c r="AT411" s="16" t="s">
        <v>144</v>
      </c>
      <c r="AU411" s="16" t="s">
        <v>79</v>
      </c>
    </row>
    <row r="412" spans="2:51" s="11" customFormat="1" ht="12">
      <c r="B412" s="146"/>
      <c r="C412" s="265"/>
      <c r="D412" s="263" t="s">
        <v>146</v>
      </c>
      <c r="E412" s="266" t="s">
        <v>3</v>
      </c>
      <c r="F412" s="267" t="s">
        <v>647</v>
      </c>
      <c r="G412" s="265"/>
      <c r="H412" s="266" t="s">
        <v>3</v>
      </c>
      <c r="I412" s="148"/>
      <c r="L412" s="146"/>
      <c r="M412" s="149"/>
      <c r="N412" s="150"/>
      <c r="O412" s="150"/>
      <c r="P412" s="150"/>
      <c r="Q412" s="150"/>
      <c r="R412" s="150"/>
      <c r="S412" s="150"/>
      <c r="T412" s="151"/>
      <c r="AT412" s="147" t="s">
        <v>146</v>
      </c>
      <c r="AU412" s="147" t="s">
        <v>79</v>
      </c>
      <c r="AV412" s="11" t="s">
        <v>77</v>
      </c>
      <c r="AW412" s="11" t="s">
        <v>32</v>
      </c>
      <c r="AX412" s="11" t="s">
        <v>69</v>
      </c>
      <c r="AY412" s="147" t="s">
        <v>135</v>
      </c>
    </row>
    <row r="413" spans="2:51" s="12" customFormat="1" ht="12">
      <c r="B413" s="152"/>
      <c r="C413" s="268"/>
      <c r="D413" s="263" t="s">
        <v>146</v>
      </c>
      <c r="E413" s="269" t="s">
        <v>3</v>
      </c>
      <c r="F413" s="270" t="s">
        <v>79</v>
      </c>
      <c r="G413" s="268"/>
      <c r="H413" s="271">
        <v>2</v>
      </c>
      <c r="I413" s="154"/>
      <c r="L413" s="152"/>
      <c r="M413" s="155"/>
      <c r="N413" s="156"/>
      <c r="O413" s="156"/>
      <c r="P413" s="156"/>
      <c r="Q413" s="156"/>
      <c r="R413" s="156"/>
      <c r="S413" s="156"/>
      <c r="T413" s="157"/>
      <c r="AT413" s="153" t="s">
        <v>146</v>
      </c>
      <c r="AU413" s="153" t="s">
        <v>79</v>
      </c>
      <c r="AV413" s="12" t="s">
        <v>79</v>
      </c>
      <c r="AW413" s="12" t="s">
        <v>32</v>
      </c>
      <c r="AX413" s="12" t="s">
        <v>69</v>
      </c>
      <c r="AY413" s="153" t="s">
        <v>135</v>
      </c>
    </row>
    <row r="414" spans="2:51" s="11" customFormat="1" ht="12">
      <c r="B414" s="146"/>
      <c r="C414" s="265"/>
      <c r="D414" s="263" t="s">
        <v>146</v>
      </c>
      <c r="E414" s="266" t="s">
        <v>3</v>
      </c>
      <c r="F414" s="267" t="s">
        <v>383</v>
      </c>
      <c r="G414" s="265"/>
      <c r="H414" s="266" t="s">
        <v>3</v>
      </c>
      <c r="I414" s="148"/>
      <c r="L414" s="146"/>
      <c r="M414" s="149"/>
      <c r="N414" s="150"/>
      <c r="O414" s="150"/>
      <c r="P414" s="150"/>
      <c r="Q414" s="150"/>
      <c r="R414" s="150"/>
      <c r="S414" s="150"/>
      <c r="T414" s="151"/>
      <c r="AT414" s="147" t="s">
        <v>146</v>
      </c>
      <c r="AU414" s="147" t="s">
        <v>79</v>
      </c>
      <c r="AV414" s="11" t="s">
        <v>77</v>
      </c>
      <c r="AW414" s="11" t="s">
        <v>32</v>
      </c>
      <c r="AX414" s="11" t="s">
        <v>69</v>
      </c>
      <c r="AY414" s="147" t="s">
        <v>135</v>
      </c>
    </row>
    <row r="415" spans="2:51" s="12" customFormat="1" ht="12">
      <c r="B415" s="152"/>
      <c r="C415" s="268"/>
      <c r="D415" s="263" t="s">
        <v>146</v>
      </c>
      <c r="E415" s="269" t="s">
        <v>3</v>
      </c>
      <c r="F415" s="270" t="s">
        <v>166</v>
      </c>
      <c r="G415" s="268"/>
      <c r="H415" s="271">
        <v>5</v>
      </c>
      <c r="I415" s="154"/>
      <c r="L415" s="152"/>
      <c r="M415" s="155"/>
      <c r="N415" s="156"/>
      <c r="O415" s="156"/>
      <c r="P415" s="156"/>
      <c r="Q415" s="156"/>
      <c r="R415" s="156"/>
      <c r="S415" s="156"/>
      <c r="T415" s="157"/>
      <c r="AT415" s="153" t="s">
        <v>146</v>
      </c>
      <c r="AU415" s="153" t="s">
        <v>79</v>
      </c>
      <c r="AV415" s="12" t="s">
        <v>79</v>
      </c>
      <c r="AW415" s="12" t="s">
        <v>32</v>
      </c>
      <c r="AX415" s="12" t="s">
        <v>69</v>
      </c>
      <c r="AY415" s="153" t="s">
        <v>135</v>
      </c>
    </row>
    <row r="416" spans="2:51" s="13" customFormat="1" ht="12">
      <c r="B416" s="158"/>
      <c r="C416" s="272"/>
      <c r="D416" s="263" t="s">
        <v>146</v>
      </c>
      <c r="E416" s="273" t="s">
        <v>3</v>
      </c>
      <c r="F416" s="274" t="s">
        <v>151</v>
      </c>
      <c r="G416" s="272"/>
      <c r="H416" s="275">
        <v>7</v>
      </c>
      <c r="I416" s="160"/>
      <c r="L416" s="158"/>
      <c r="M416" s="161"/>
      <c r="N416" s="162"/>
      <c r="O416" s="162"/>
      <c r="P416" s="162"/>
      <c r="Q416" s="162"/>
      <c r="R416" s="162"/>
      <c r="S416" s="162"/>
      <c r="T416" s="163"/>
      <c r="AT416" s="159" t="s">
        <v>146</v>
      </c>
      <c r="AU416" s="159" t="s">
        <v>79</v>
      </c>
      <c r="AV416" s="13" t="s">
        <v>142</v>
      </c>
      <c r="AW416" s="13" t="s">
        <v>32</v>
      </c>
      <c r="AX416" s="13" t="s">
        <v>77</v>
      </c>
      <c r="AY416" s="159" t="s">
        <v>135</v>
      </c>
    </row>
    <row r="417" spans="2:65" s="1" customFormat="1" ht="16.5" customHeight="1">
      <c r="B417" s="136"/>
      <c r="C417" s="276" t="s">
        <v>648</v>
      </c>
      <c r="D417" s="276" t="s">
        <v>172</v>
      </c>
      <c r="E417" s="277" t="s">
        <v>649</v>
      </c>
      <c r="F417" s="278" t="s">
        <v>650</v>
      </c>
      <c r="G417" s="279" t="s">
        <v>223</v>
      </c>
      <c r="H417" s="280">
        <v>1</v>
      </c>
      <c r="I417" s="165"/>
      <c r="J417" s="166">
        <f>ROUND(I417*H417,2)</f>
        <v>0</v>
      </c>
      <c r="K417" s="164" t="s">
        <v>141</v>
      </c>
      <c r="L417" s="167"/>
      <c r="M417" s="168" t="s">
        <v>3</v>
      </c>
      <c r="N417" s="169" t="s">
        <v>41</v>
      </c>
      <c r="O417" s="49"/>
      <c r="P417" s="142">
        <f>O417*H417</f>
        <v>0</v>
      </c>
      <c r="Q417" s="142">
        <v>0.019</v>
      </c>
      <c r="R417" s="142">
        <f>Q417*H417</f>
        <v>0.019</v>
      </c>
      <c r="S417" s="142">
        <v>0</v>
      </c>
      <c r="T417" s="143">
        <f>S417*H417</f>
        <v>0</v>
      </c>
      <c r="AR417" s="16" t="s">
        <v>334</v>
      </c>
      <c r="AT417" s="16" t="s">
        <v>172</v>
      </c>
      <c r="AU417" s="16" t="s">
        <v>79</v>
      </c>
      <c r="AY417" s="16" t="s">
        <v>135</v>
      </c>
      <c r="BE417" s="144">
        <f>IF(N417="základní",J417,0)</f>
        <v>0</v>
      </c>
      <c r="BF417" s="144">
        <f>IF(N417="snížená",J417,0)</f>
        <v>0</v>
      </c>
      <c r="BG417" s="144">
        <f>IF(N417="zákl. přenesená",J417,0)</f>
        <v>0</v>
      </c>
      <c r="BH417" s="144">
        <f>IF(N417="sníž. přenesená",J417,0)</f>
        <v>0</v>
      </c>
      <c r="BI417" s="144">
        <f>IF(N417="nulová",J417,0)</f>
        <v>0</v>
      </c>
      <c r="BJ417" s="16" t="s">
        <v>77</v>
      </c>
      <c r="BK417" s="144">
        <f>ROUND(I417*H417,2)</f>
        <v>0</v>
      </c>
      <c r="BL417" s="16" t="s">
        <v>244</v>
      </c>
      <c r="BM417" s="16" t="s">
        <v>651</v>
      </c>
    </row>
    <row r="418" spans="2:47" s="1" customFormat="1" ht="12">
      <c r="B418" s="30"/>
      <c r="C418" s="262"/>
      <c r="D418" s="263" t="s">
        <v>144</v>
      </c>
      <c r="E418" s="262"/>
      <c r="F418" s="264" t="s">
        <v>650</v>
      </c>
      <c r="G418" s="262"/>
      <c r="H418" s="262"/>
      <c r="I418" s="84"/>
      <c r="L418" s="30"/>
      <c r="M418" s="145"/>
      <c r="N418" s="49"/>
      <c r="O418" s="49"/>
      <c r="P418" s="49"/>
      <c r="Q418" s="49"/>
      <c r="R418" s="49"/>
      <c r="S418" s="49"/>
      <c r="T418" s="50"/>
      <c r="AT418" s="16" t="s">
        <v>144</v>
      </c>
      <c r="AU418" s="16" t="s">
        <v>79</v>
      </c>
    </row>
    <row r="419" spans="2:65" s="1" customFormat="1" ht="16.5" customHeight="1">
      <c r="B419" s="136"/>
      <c r="C419" s="276" t="s">
        <v>652</v>
      </c>
      <c r="D419" s="276" t="s">
        <v>172</v>
      </c>
      <c r="E419" s="277" t="s">
        <v>653</v>
      </c>
      <c r="F419" s="278" t="s">
        <v>654</v>
      </c>
      <c r="G419" s="279" t="s">
        <v>223</v>
      </c>
      <c r="H419" s="280">
        <v>5</v>
      </c>
      <c r="I419" s="165"/>
      <c r="J419" s="166">
        <f>ROUND(I419*H419,2)</f>
        <v>0</v>
      </c>
      <c r="K419" s="164" t="s">
        <v>141</v>
      </c>
      <c r="L419" s="167"/>
      <c r="M419" s="168" t="s">
        <v>3</v>
      </c>
      <c r="N419" s="169" t="s">
        <v>41</v>
      </c>
      <c r="O419" s="49"/>
      <c r="P419" s="142">
        <f>O419*H419</f>
        <v>0</v>
      </c>
      <c r="Q419" s="142">
        <v>0.032</v>
      </c>
      <c r="R419" s="142">
        <f>Q419*H419</f>
        <v>0.16</v>
      </c>
      <c r="S419" s="142">
        <v>0</v>
      </c>
      <c r="T419" s="143">
        <f>S419*H419</f>
        <v>0</v>
      </c>
      <c r="AR419" s="16" t="s">
        <v>334</v>
      </c>
      <c r="AT419" s="16" t="s">
        <v>172</v>
      </c>
      <c r="AU419" s="16" t="s">
        <v>79</v>
      </c>
      <c r="AY419" s="16" t="s">
        <v>135</v>
      </c>
      <c r="BE419" s="144">
        <f>IF(N419="základní",J419,0)</f>
        <v>0</v>
      </c>
      <c r="BF419" s="144">
        <f>IF(N419="snížená",J419,0)</f>
        <v>0</v>
      </c>
      <c r="BG419" s="144">
        <f>IF(N419="zákl. přenesená",J419,0)</f>
        <v>0</v>
      </c>
      <c r="BH419" s="144">
        <f>IF(N419="sníž. přenesená",J419,0)</f>
        <v>0</v>
      </c>
      <c r="BI419" s="144">
        <f>IF(N419="nulová",J419,0)</f>
        <v>0</v>
      </c>
      <c r="BJ419" s="16" t="s">
        <v>77</v>
      </c>
      <c r="BK419" s="144">
        <f>ROUND(I419*H419,2)</f>
        <v>0</v>
      </c>
      <c r="BL419" s="16" t="s">
        <v>244</v>
      </c>
      <c r="BM419" s="16" t="s">
        <v>655</v>
      </c>
    </row>
    <row r="420" spans="2:47" s="1" customFormat="1" ht="12">
      <c r="B420" s="30"/>
      <c r="C420" s="262"/>
      <c r="D420" s="263" t="s">
        <v>144</v>
      </c>
      <c r="E420" s="262"/>
      <c r="F420" s="264" t="s">
        <v>654</v>
      </c>
      <c r="G420" s="262"/>
      <c r="H420" s="262"/>
      <c r="I420" s="84"/>
      <c r="L420" s="30"/>
      <c r="M420" s="145"/>
      <c r="N420" s="49"/>
      <c r="O420" s="49"/>
      <c r="P420" s="49"/>
      <c r="Q420" s="49"/>
      <c r="R420" s="49"/>
      <c r="S420" s="49"/>
      <c r="T420" s="50"/>
      <c r="AT420" s="16" t="s">
        <v>144</v>
      </c>
      <c r="AU420" s="16" t="s">
        <v>79</v>
      </c>
    </row>
    <row r="421" spans="2:65" s="1" customFormat="1" ht="16.5" customHeight="1">
      <c r="B421" s="136"/>
      <c r="C421" s="276" t="s">
        <v>656</v>
      </c>
      <c r="D421" s="276" t="s">
        <v>172</v>
      </c>
      <c r="E421" s="277" t="s">
        <v>657</v>
      </c>
      <c r="F421" s="278" t="s">
        <v>658</v>
      </c>
      <c r="G421" s="279" t="s">
        <v>223</v>
      </c>
      <c r="H421" s="280">
        <v>1</v>
      </c>
      <c r="I421" s="165"/>
      <c r="J421" s="166">
        <f>ROUND(I421*H421,2)</f>
        <v>0</v>
      </c>
      <c r="K421" s="164" t="s">
        <v>141</v>
      </c>
      <c r="L421" s="167"/>
      <c r="M421" s="168" t="s">
        <v>3</v>
      </c>
      <c r="N421" s="169" t="s">
        <v>41</v>
      </c>
      <c r="O421" s="49"/>
      <c r="P421" s="142">
        <f>O421*H421</f>
        <v>0</v>
      </c>
      <c r="Q421" s="142">
        <v>0.019</v>
      </c>
      <c r="R421" s="142">
        <f>Q421*H421</f>
        <v>0.019</v>
      </c>
      <c r="S421" s="142">
        <v>0</v>
      </c>
      <c r="T421" s="143">
        <f>S421*H421</f>
        <v>0</v>
      </c>
      <c r="AR421" s="16" t="s">
        <v>334</v>
      </c>
      <c r="AT421" s="16" t="s">
        <v>172</v>
      </c>
      <c r="AU421" s="16" t="s">
        <v>79</v>
      </c>
      <c r="AY421" s="16" t="s">
        <v>135</v>
      </c>
      <c r="BE421" s="144">
        <f>IF(N421="základní",J421,0)</f>
        <v>0</v>
      </c>
      <c r="BF421" s="144">
        <f>IF(N421="snížená",J421,0)</f>
        <v>0</v>
      </c>
      <c r="BG421" s="144">
        <f>IF(N421="zákl. přenesená",J421,0)</f>
        <v>0</v>
      </c>
      <c r="BH421" s="144">
        <f>IF(N421="sníž. přenesená",J421,0)</f>
        <v>0</v>
      </c>
      <c r="BI421" s="144">
        <f>IF(N421="nulová",J421,0)</f>
        <v>0</v>
      </c>
      <c r="BJ421" s="16" t="s">
        <v>77</v>
      </c>
      <c r="BK421" s="144">
        <f>ROUND(I421*H421,2)</f>
        <v>0</v>
      </c>
      <c r="BL421" s="16" t="s">
        <v>244</v>
      </c>
      <c r="BM421" s="16" t="s">
        <v>659</v>
      </c>
    </row>
    <row r="422" spans="2:47" s="1" customFormat="1" ht="12">
      <c r="B422" s="30"/>
      <c r="C422" s="262"/>
      <c r="D422" s="263" t="s">
        <v>144</v>
      </c>
      <c r="E422" s="262"/>
      <c r="F422" s="264" t="s">
        <v>658</v>
      </c>
      <c r="G422" s="262"/>
      <c r="H422" s="262"/>
      <c r="I422" s="84"/>
      <c r="L422" s="30"/>
      <c r="M422" s="145"/>
      <c r="N422" s="49"/>
      <c r="O422" s="49"/>
      <c r="P422" s="49"/>
      <c r="Q422" s="49"/>
      <c r="R422" s="49"/>
      <c r="S422" s="49"/>
      <c r="T422" s="50"/>
      <c r="AT422" s="16" t="s">
        <v>144</v>
      </c>
      <c r="AU422" s="16" t="s">
        <v>79</v>
      </c>
    </row>
    <row r="423" spans="2:65" s="1" customFormat="1" ht="16.5" customHeight="1">
      <c r="B423" s="136"/>
      <c r="C423" s="257" t="s">
        <v>660</v>
      </c>
      <c r="D423" s="257" t="s">
        <v>137</v>
      </c>
      <c r="E423" s="258" t="s">
        <v>661</v>
      </c>
      <c r="F423" s="259" t="s">
        <v>662</v>
      </c>
      <c r="G423" s="260" t="s">
        <v>175</v>
      </c>
      <c r="H423" s="261">
        <v>0.772</v>
      </c>
      <c r="I423" s="138"/>
      <c r="J423" s="139">
        <f>ROUND(I423*H423,2)</f>
        <v>0</v>
      </c>
      <c r="K423" s="137" t="s">
        <v>141</v>
      </c>
      <c r="L423" s="30"/>
      <c r="M423" s="140" t="s">
        <v>3</v>
      </c>
      <c r="N423" s="141" t="s">
        <v>41</v>
      </c>
      <c r="O423" s="49"/>
      <c r="P423" s="142">
        <f>O423*H423</f>
        <v>0</v>
      </c>
      <c r="Q423" s="142">
        <v>0</v>
      </c>
      <c r="R423" s="142">
        <f>Q423*H423</f>
        <v>0</v>
      </c>
      <c r="S423" s="142">
        <v>0</v>
      </c>
      <c r="T423" s="143">
        <f>S423*H423</f>
        <v>0</v>
      </c>
      <c r="AR423" s="16" t="s">
        <v>244</v>
      </c>
      <c r="AT423" s="16" t="s">
        <v>137</v>
      </c>
      <c r="AU423" s="16" t="s">
        <v>79</v>
      </c>
      <c r="AY423" s="16" t="s">
        <v>135</v>
      </c>
      <c r="BE423" s="144">
        <f>IF(N423="základní",J423,0)</f>
        <v>0</v>
      </c>
      <c r="BF423" s="144">
        <f>IF(N423="snížená",J423,0)</f>
        <v>0</v>
      </c>
      <c r="BG423" s="144">
        <f>IF(N423="zákl. přenesená",J423,0)</f>
        <v>0</v>
      </c>
      <c r="BH423" s="144">
        <f>IF(N423="sníž. přenesená",J423,0)</f>
        <v>0</v>
      </c>
      <c r="BI423" s="144">
        <f>IF(N423="nulová",J423,0)</f>
        <v>0</v>
      </c>
      <c r="BJ423" s="16" t="s">
        <v>77</v>
      </c>
      <c r="BK423" s="144">
        <f>ROUND(I423*H423,2)</f>
        <v>0</v>
      </c>
      <c r="BL423" s="16" t="s">
        <v>244</v>
      </c>
      <c r="BM423" s="16" t="s">
        <v>663</v>
      </c>
    </row>
    <row r="424" spans="2:47" s="1" customFormat="1" ht="19.5">
      <c r="B424" s="30"/>
      <c r="C424" s="262"/>
      <c r="D424" s="263" t="s">
        <v>144</v>
      </c>
      <c r="E424" s="262"/>
      <c r="F424" s="264" t="s">
        <v>664</v>
      </c>
      <c r="G424" s="262"/>
      <c r="H424" s="262"/>
      <c r="I424" s="84"/>
      <c r="L424" s="30"/>
      <c r="M424" s="145"/>
      <c r="N424" s="49"/>
      <c r="O424" s="49"/>
      <c r="P424" s="49"/>
      <c r="Q424" s="49"/>
      <c r="R424" s="49"/>
      <c r="S424" s="49"/>
      <c r="T424" s="50"/>
      <c r="AT424" s="16" t="s">
        <v>144</v>
      </c>
      <c r="AU424" s="16" t="s">
        <v>79</v>
      </c>
    </row>
    <row r="425" spans="2:63" s="10" customFormat="1" ht="22.9" customHeight="1">
      <c r="B425" s="125"/>
      <c r="C425" s="253"/>
      <c r="D425" s="254" t="s">
        <v>68</v>
      </c>
      <c r="E425" s="256" t="s">
        <v>665</v>
      </c>
      <c r="F425" s="256" t="s">
        <v>666</v>
      </c>
      <c r="G425" s="253"/>
      <c r="H425" s="253"/>
      <c r="I425" s="127"/>
      <c r="J425" s="135">
        <f>BK425</f>
        <v>0</v>
      </c>
      <c r="L425" s="125"/>
      <c r="M425" s="129"/>
      <c r="N425" s="130"/>
      <c r="O425" s="130"/>
      <c r="P425" s="131">
        <f>SUM(P426:P436)</f>
        <v>0</v>
      </c>
      <c r="Q425" s="130"/>
      <c r="R425" s="131">
        <f>SUM(R426:R436)</f>
        <v>0.4924659599999999</v>
      </c>
      <c r="S425" s="130"/>
      <c r="T425" s="132">
        <f>SUM(T426:T436)</f>
        <v>0</v>
      </c>
      <c r="AR425" s="126" t="s">
        <v>79</v>
      </c>
      <c r="AT425" s="133" t="s">
        <v>68</v>
      </c>
      <c r="AU425" s="133" t="s">
        <v>77</v>
      </c>
      <c r="AY425" s="126" t="s">
        <v>135</v>
      </c>
      <c r="BK425" s="134">
        <f>SUM(BK426:BK436)</f>
        <v>0</v>
      </c>
    </row>
    <row r="426" spans="2:65" s="1" customFormat="1" ht="16.5" customHeight="1">
      <c r="B426" s="136"/>
      <c r="C426" s="257" t="s">
        <v>667</v>
      </c>
      <c r="D426" s="257" t="s">
        <v>137</v>
      </c>
      <c r="E426" s="258" t="s">
        <v>668</v>
      </c>
      <c r="F426" s="259" t="s">
        <v>669</v>
      </c>
      <c r="G426" s="260" t="s">
        <v>275</v>
      </c>
      <c r="H426" s="261">
        <v>18.9</v>
      </c>
      <c r="I426" s="138"/>
      <c r="J426" s="139">
        <f>ROUND(I426*H426,2)</f>
        <v>0</v>
      </c>
      <c r="K426" s="137" t="s">
        <v>141</v>
      </c>
      <c r="L426" s="30"/>
      <c r="M426" s="140" t="s">
        <v>3</v>
      </c>
      <c r="N426" s="141" t="s">
        <v>41</v>
      </c>
      <c r="O426" s="49"/>
      <c r="P426" s="142">
        <f>O426*H426</f>
        <v>0</v>
      </c>
      <c r="Q426" s="142">
        <v>5.64E-05</v>
      </c>
      <c r="R426" s="142">
        <f>Q426*H426</f>
        <v>0.00106596</v>
      </c>
      <c r="S426" s="142">
        <v>0</v>
      </c>
      <c r="T426" s="143">
        <f>S426*H426</f>
        <v>0</v>
      </c>
      <c r="AR426" s="16" t="s">
        <v>244</v>
      </c>
      <c r="AT426" s="16" t="s">
        <v>137</v>
      </c>
      <c r="AU426" s="16" t="s">
        <v>79</v>
      </c>
      <c r="AY426" s="16" t="s">
        <v>135</v>
      </c>
      <c r="BE426" s="144">
        <f>IF(N426="základní",J426,0)</f>
        <v>0</v>
      </c>
      <c r="BF426" s="144">
        <f>IF(N426="snížená",J426,0)</f>
        <v>0</v>
      </c>
      <c r="BG426" s="144">
        <f>IF(N426="zákl. přenesená",J426,0)</f>
        <v>0</v>
      </c>
      <c r="BH426" s="144">
        <f>IF(N426="sníž. přenesená",J426,0)</f>
        <v>0</v>
      </c>
      <c r="BI426" s="144">
        <f>IF(N426="nulová",J426,0)</f>
        <v>0</v>
      </c>
      <c r="BJ426" s="16" t="s">
        <v>77</v>
      </c>
      <c r="BK426" s="144">
        <f>ROUND(I426*H426,2)</f>
        <v>0</v>
      </c>
      <c r="BL426" s="16" t="s">
        <v>244</v>
      </c>
      <c r="BM426" s="16" t="s">
        <v>670</v>
      </c>
    </row>
    <row r="427" spans="2:47" s="1" customFormat="1" ht="12">
      <c r="B427" s="30"/>
      <c r="C427" s="262"/>
      <c r="D427" s="263" t="s">
        <v>144</v>
      </c>
      <c r="E427" s="262"/>
      <c r="F427" s="264" t="s">
        <v>671</v>
      </c>
      <c r="G427" s="262"/>
      <c r="H427" s="262"/>
      <c r="I427" s="84"/>
      <c r="L427" s="30"/>
      <c r="M427" s="145"/>
      <c r="N427" s="49"/>
      <c r="O427" s="49"/>
      <c r="P427" s="49"/>
      <c r="Q427" s="49"/>
      <c r="R427" s="49"/>
      <c r="S427" s="49"/>
      <c r="T427" s="50"/>
      <c r="AT427" s="16" t="s">
        <v>144</v>
      </c>
      <c r="AU427" s="16" t="s">
        <v>79</v>
      </c>
    </row>
    <row r="428" spans="2:51" s="11" customFormat="1" ht="12">
      <c r="B428" s="146"/>
      <c r="C428" s="265"/>
      <c r="D428" s="263" t="s">
        <v>146</v>
      </c>
      <c r="E428" s="266" t="s">
        <v>3</v>
      </c>
      <c r="F428" s="267" t="s">
        <v>185</v>
      </c>
      <c r="G428" s="265"/>
      <c r="H428" s="266" t="s">
        <v>3</v>
      </c>
      <c r="I428" s="148"/>
      <c r="L428" s="146"/>
      <c r="M428" s="149"/>
      <c r="N428" s="150"/>
      <c r="O428" s="150"/>
      <c r="P428" s="150"/>
      <c r="Q428" s="150"/>
      <c r="R428" s="150"/>
      <c r="S428" s="150"/>
      <c r="T428" s="151"/>
      <c r="AT428" s="147" t="s">
        <v>146</v>
      </c>
      <c r="AU428" s="147" t="s">
        <v>79</v>
      </c>
      <c r="AV428" s="11" t="s">
        <v>77</v>
      </c>
      <c r="AW428" s="11" t="s">
        <v>32</v>
      </c>
      <c r="AX428" s="11" t="s">
        <v>69</v>
      </c>
      <c r="AY428" s="147" t="s">
        <v>135</v>
      </c>
    </row>
    <row r="429" spans="2:51" s="12" customFormat="1" ht="12">
      <c r="B429" s="152"/>
      <c r="C429" s="268"/>
      <c r="D429" s="263" t="s">
        <v>146</v>
      </c>
      <c r="E429" s="269" t="s">
        <v>3</v>
      </c>
      <c r="F429" s="270" t="s">
        <v>672</v>
      </c>
      <c r="G429" s="268"/>
      <c r="H429" s="271">
        <v>11.11</v>
      </c>
      <c r="I429" s="154"/>
      <c r="L429" s="152"/>
      <c r="M429" s="155"/>
      <c r="N429" s="156"/>
      <c r="O429" s="156"/>
      <c r="P429" s="156"/>
      <c r="Q429" s="156"/>
      <c r="R429" s="156"/>
      <c r="S429" s="156"/>
      <c r="T429" s="157"/>
      <c r="AT429" s="153" t="s">
        <v>146</v>
      </c>
      <c r="AU429" s="153" t="s">
        <v>79</v>
      </c>
      <c r="AV429" s="12" t="s">
        <v>79</v>
      </c>
      <c r="AW429" s="12" t="s">
        <v>32</v>
      </c>
      <c r="AX429" s="12" t="s">
        <v>69</v>
      </c>
      <c r="AY429" s="153" t="s">
        <v>135</v>
      </c>
    </row>
    <row r="430" spans="2:51" s="13" customFormat="1" ht="12">
      <c r="B430" s="158"/>
      <c r="C430" s="272"/>
      <c r="D430" s="263" t="s">
        <v>146</v>
      </c>
      <c r="E430" s="273" t="s">
        <v>3</v>
      </c>
      <c r="F430" s="274" t="s">
        <v>151</v>
      </c>
      <c r="G430" s="272"/>
      <c r="H430" s="275">
        <v>11.11</v>
      </c>
      <c r="I430" s="160"/>
      <c r="L430" s="158"/>
      <c r="M430" s="161"/>
      <c r="N430" s="162"/>
      <c r="O430" s="162"/>
      <c r="P430" s="162"/>
      <c r="Q430" s="162"/>
      <c r="R430" s="162"/>
      <c r="S430" s="162"/>
      <c r="T430" s="163"/>
      <c r="AT430" s="159" t="s">
        <v>146</v>
      </c>
      <c r="AU430" s="159" t="s">
        <v>79</v>
      </c>
      <c r="AV430" s="13" t="s">
        <v>142</v>
      </c>
      <c r="AW430" s="13" t="s">
        <v>32</v>
      </c>
      <c r="AX430" s="13" t="s">
        <v>77</v>
      </c>
      <c r="AY430" s="159" t="s">
        <v>135</v>
      </c>
    </row>
    <row r="431" spans="2:65" s="1" customFormat="1" ht="16.5" customHeight="1">
      <c r="B431" s="136"/>
      <c r="C431" s="276" t="s">
        <v>673</v>
      </c>
      <c r="D431" s="276" t="s">
        <v>172</v>
      </c>
      <c r="E431" s="277" t="s">
        <v>674</v>
      </c>
      <c r="F431" s="278" t="s">
        <v>675</v>
      </c>
      <c r="G431" s="279" t="s">
        <v>676</v>
      </c>
      <c r="H431" s="280">
        <v>18.9</v>
      </c>
      <c r="I431" s="165"/>
      <c r="J431" s="166">
        <f>ROUND(I431*H431,2)</f>
        <v>0</v>
      </c>
      <c r="K431" s="164" t="s">
        <v>3</v>
      </c>
      <c r="L431" s="167"/>
      <c r="M431" s="168" t="s">
        <v>3</v>
      </c>
      <c r="N431" s="169" t="s">
        <v>41</v>
      </c>
      <c r="O431" s="49"/>
      <c r="P431" s="142">
        <f>O431*H431</f>
        <v>0</v>
      </c>
      <c r="Q431" s="142">
        <v>0.026</v>
      </c>
      <c r="R431" s="142">
        <f>Q431*H431</f>
        <v>0.49139999999999995</v>
      </c>
      <c r="S431" s="142">
        <v>0</v>
      </c>
      <c r="T431" s="143">
        <f>S431*H431</f>
        <v>0</v>
      </c>
      <c r="AR431" s="16" t="s">
        <v>334</v>
      </c>
      <c r="AT431" s="16" t="s">
        <v>172</v>
      </c>
      <c r="AU431" s="16" t="s">
        <v>79</v>
      </c>
      <c r="AY431" s="16" t="s">
        <v>135</v>
      </c>
      <c r="BE431" s="144">
        <f>IF(N431="základní",J431,0)</f>
        <v>0</v>
      </c>
      <c r="BF431" s="144">
        <f>IF(N431="snížená",J431,0)</f>
        <v>0</v>
      </c>
      <c r="BG431" s="144">
        <f>IF(N431="zákl. přenesená",J431,0)</f>
        <v>0</v>
      </c>
      <c r="BH431" s="144">
        <f>IF(N431="sníž. přenesená",J431,0)</f>
        <v>0</v>
      </c>
      <c r="BI431" s="144">
        <f>IF(N431="nulová",J431,0)</f>
        <v>0</v>
      </c>
      <c r="BJ431" s="16" t="s">
        <v>77</v>
      </c>
      <c r="BK431" s="144">
        <f>ROUND(I431*H431,2)</f>
        <v>0</v>
      </c>
      <c r="BL431" s="16" t="s">
        <v>244</v>
      </c>
      <c r="BM431" s="16" t="s">
        <v>677</v>
      </c>
    </row>
    <row r="432" spans="2:47" s="1" customFormat="1" ht="12">
      <c r="B432" s="30"/>
      <c r="C432" s="262"/>
      <c r="D432" s="263" t="s">
        <v>144</v>
      </c>
      <c r="E432" s="262"/>
      <c r="F432" s="264" t="s">
        <v>675</v>
      </c>
      <c r="G432" s="262"/>
      <c r="H432" s="262"/>
      <c r="I432" s="84"/>
      <c r="L432" s="30"/>
      <c r="M432" s="145"/>
      <c r="N432" s="49"/>
      <c r="O432" s="49"/>
      <c r="P432" s="49"/>
      <c r="Q432" s="49"/>
      <c r="R432" s="49"/>
      <c r="S432" s="49"/>
      <c r="T432" s="50"/>
      <c r="AT432" s="16" t="s">
        <v>144</v>
      </c>
      <c r="AU432" s="16" t="s">
        <v>79</v>
      </c>
    </row>
    <row r="433" spans="2:51" s="12" customFormat="1" ht="12">
      <c r="B433" s="152"/>
      <c r="C433" s="268"/>
      <c r="D433" s="263" t="s">
        <v>146</v>
      </c>
      <c r="E433" s="269" t="s">
        <v>3</v>
      </c>
      <c r="F433" s="270" t="s">
        <v>678</v>
      </c>
      <c r="G433" s="268"/>
      <c r="H433" s="271">
        <v>11.11</v>
      </c>
      <c r="I433" s="154"/>
      <c r="L433" s="152"/>
      <c r="M433" s="155"/>
      <c r="N433" s="156"/>
      <c r="O433" s="156"/>
      <c r="P433" s="156"/>
      <c r="Q433" s="156"/>
      <c r="R433" s="156"/>
      <c r="S433" s="156"/>
      <c r="T433" s="157"/>
      <c r="AT433" s="153" t="s">
        <v>146</v>
      </c>
      <c r="AU433" s="153" t="s">
        <v>79</v>
      </c>
      <c r="AV433" s="12" t="s">
        <v>79</v>
      </c>
      <c r="AW433" s="12" t="s">
        <v>32</v>
      </c>
      <c r="AX433" s="12" t="s">
        <v>69</v>
      </c>
      <c r="AY433" s="153" t="s">
        <v>135</v>
      </c>
    </row>
    <row r="434" spans="2:51" s="13" customFormat="1" ht="12">
      <c r="B434" s="158"/>
      <c r="C434" s="272"/>
      <c r="D434" s="263" t="s">
        <v>146</v>
      </c>
      <c r="E434" s="273" t="s">
        <v>3</v>
      </c>
      <c r="F434" s="274" t="s">
        <v>151</v>
      </c>
      <c r="G434" s="272"/>
      <c r="H434" s="275">
        <v>11.11</v>
      </c>
      <c r="I434" s="160"/>
      <c r="L434" s="158"/>
      <c r="M434" s="161"/>
      <c r="N434" s="162"/>
      <c r="O434" s="162"/>
      <c r="P434" s="162"/>
      <c r="Q434" s="162"/>
      <c r="R434" s="162"/>
      <c r="S434" s="162"/>
      <c r="T434" s="163"/>
      <c r="AT434" s="159" t="s">
        <v>146</v>
      </c>
      <c r="AU434" s="159" t="s">
        <v>79</v>
      </c>
      <c r="AV434" s="13" t="s">
        <v>142</v>
      </c>
      <c r="AW434" s="13" t="s">
        <v>32</v>
      </c>
      <c r="AX434" s="13" t="s">
        <v>77</v>
      </c>
      <c r="AY434" s="159" t="s">
        <v>135</v>
      </c>
    </row>
    <row r="435" spans="2:65" s="1" customFormat="1" ht="16.5" customHeight="1">
      <c r="B435" s="136"/>
      <c r="C435" s="257" t="s">
        <v>679</v>
      </c>
      <c r="D435" s="257" t="s">
        <v>137</v>
      </c>
      <c r="E435" s="258" t="s">
        <v>680</v>
      </c>
      <c r="F435" s="259" t="s">
        <v>681</v>
      </c>
      <c r="G435" s="260" t="s">
        <v>175</v>
      </c>
      <c r="H435" s="261">
        <v>0.289</v>
      </c>
      <c r="I435" s="138"/>
      <c r="J435" s="139">
        <f>ROUND(I435*H435,2)</f>
        <v>0</v>
      </c>
      <c r="K435" s="137" t="s">
        <v>141</v>
      </c>
      <c r="L435" s="30"/>
      <c r="M435" s="140" t="s">
        <v>3</v>
      </c>
      <c r="N435" s="141" t="s">
        <v>41</v>
      </c>
      <c r="O435" s="49"/>
      <c r="P435" s="142">
        <f>O435*H435</f>
        <v>0</v>
      </c>
      <c r="Q435" s="142">
        <v>0</v>
      </c>
      <c r="R435" s="142">
        <f>Q435*H435</f>
        <v>0</v>
      </c>
      <c r="S435" s="142">
        <v>0</v>
      </c>
      <c r="T435" s="143">
        <f>S435*H435</f>
        <v>0</v>
      </c>
      <c r="AR435" s="16" t="s">
        <v>244</v>
      </c>
      <c r="AT435" s="16" t="s">
        <v>137</v>
      </c>
      <c r="AU435" s="16" t="s">
        <v>79</v>
      </c>
      <c r="AY435" s="16" t="s">
        <v>135</v>
      </c>
      <c r="BE435" s="144">
        <f>IF(N435="základní",J435,0)</f>
        <v>0</v>
      </c>
      <c r="BF435" s="144">
        <f>IF(N435="snížená",J435,0)</f>
        <v>0</v>
      </c>
      <c r="BG435" s="144">
        <f>IF(N435="zákl. přenesená",J435,0)</f>
        <v>0</v>
      </c>
      <c r="BH435" s="144">
        <f>IF(N435="sníž. přenesená",J435,0)</f>
        <v>0</v>
      </c>
      <c r="BI435" s="144">
        <f>IF(N435="nulová",J435,0)</f>
        <v>0</v>
      </c>
      <c r="BJ435" s="16" t="s">
        <v>77</v>
      </c>
      <c r="BK435" s="144">
        <f>ROUND(I435*H435,2)</f>
        <v>0</v>
      </c>
      <c r="BL435" s="16" t="s">
        <v>244</v>
      </c>
      <c r="BM435" s="16" t="s">
        <v>682</v>
      </c>
    </row>
    <row r="436" spans="2:47" s="1" customFormat="1" ht="19.5">
      <c r="B436" s="30"/>
      <c r="C436" s="262"/>
      <c r="D436" s="263" t="s">
        <v>144</v>
      </c>
      <c r="E436" s="262"/>
      <c r="F436" s="264" t="s">
        <v>683</v>
      </c>
      <c r="G436" s="262"/>
      <c r="H436" s="262"/>
      <c r="I436" s="84"/>
      <c r="L436" s="30"/>
      <c r="M436" s="145"/>
      <c r="N436" s="49"/>
      <c r="O436" s="49"/>
      <c r="P436" s="49"/>
      <c r="Q436" s="49"/>
      <c r="R436" s="49"/>
      <c r="S436" s="49"/>
      <c r="T436" s="50"/>
      <c r="AT436" s="16" t="s">
        <v>144</v>
      </c>
      <c r="AU436" s="16" t="s">
        <v>79</v>
      </c>
    </row>
    <row r="437" spans="2:63" s="10" customFormat="1" ht="22.9" customHeight="1">
      <c r="B437" s="125"/>
      <c r="C437" s="253"/>
      <c r="D437" s="254" t="s">
        <v>68</v>
      </c>
      <c r="E437" s="256" t="s">
        <v>684</v>
      </c>
      <c r="F437" s="256" t="s">
        <v>685</v>
      </c>
      <c r="G437" s="253"/>
      <c r="H437" s="253"/>
      <c r="I437" s="127"/>
      <c r="J437" s="135">
        <f>BK437</f>
        <v>0</v>
      </c>
      <c r="L437" s="125"/>
      <c r="M437" s="129"/>
      <c r="N437" s="130"/>
      <c r="O437" s="130"/>
      <c r="P437" s="131">
        <f>SUM(P438:P461)</f>
        <v>0</v>
      </c>
      <c r="Q437" s="130"/>
      <c r="R437" s="131">
        <f>SUM(R438:R461)</f>
        <v>0.8852600399999999</v>
      </c>
      <c r="S437" s="130"/>
      <c r="T437" s="132">
        <f>SUM(T438:T461)</f>
        <v>0</v>
      </c>
      <c r="AR437" s="126" t="s">
        <v>79</v>
      </c>
      <c r="AT437" s="133" t="s">
        <v>68</v>
      </c>
      <c r="AU437" s="133" t="s">
        <v>77</v>
      </c>
      <c r="AY437" s="126" t="s">
        <v>135</v>
      </c>
      <c r="BK437" s="134">
        <f>SUM(BK438:BK461)</f>
        <v>0</v>
      </c>
    </row>
    <row r="438" spans="2:65" s="1" customFormat="1" ht="16.5" customHeight="1">
      <c r="B438" s="136"/>
      <c r="C438" s="257" t="s">
        <v>686</v>
      </c>
      <c r="D438" s="257" t="s">
        <v>137</v>
      </c>
      <c r="E438" s="258" t="s">
        <v>687</v>
      </c>
      <c r="F438" s="259" t="s">
        <v>688</v>
      </c>
      <c r="G438" s="260" t="s">
        <v>211</v>
      </c>
      <c r="H438" s="261">
        <v>23.97</v>
      </c>
      <c r="I438" s="138"/>
      <c r="J438" s="139">
        <f>ROUND(I438*H438,2)</f>
        <v>0</v>
      </c>
      <c r="K438" s="137" t="s">
        <v>141</v>
      </c>
      <c r="L438" s="30"/>
      <c r="M438" s="140" t="s">
        <v>3</v>
      </c>
      <c r="N438" s="141" t="s">
        <v>41</v>
      </c>
      <c r="O438" s="49"/>
      <c r="P438" s="142">
        <f>O438*H438</f>
        <v>0</v>
      </c>
      <c r="Q438" s="142">
        <v>0.007582</v>
      </c>
      <c r="R438" s="142">
        <f>Q438*H438</f>
        <v>0.18174054</v>
      </c>
      <c r="S438" s="142">
        <v>0</v>
      </c>
      <c r="T438" s="143">
        <f>S438*H438</f>
        <v>0</v>
      </c>
      <c r="AR438" s="16" t="s">
        <v>244</v>
      </c>
      <c r="AT438" s="16" t="s">
        <v>137</v>
      </c>
      <c r="AU438" s="16" t="s">
        <v>79</v>
      </c>
      <c r="AY438" s="16" t="s">
        <v>135</v>
      </c>
      <c r="BE438" s="144">
        <f>IF(N438="základní",J438,0)</f>
        <v>0</v>
      </c>
      <c r="BF438" s="144">
        <f>IF(N438="snížená",J438,0)</f>
        <v>0</v>
      </c>
      <c r="BG438" s="144">
        <f>IF(N438="zákl. přenesená",J438,0)</f>
        <v>0</v>
      </c>
      <c r="BH438" s="144">
        <f>IF(N438="sníž. přenesená",J438,0)</f>
        <v>0</v>
      </c>
      <c r="BI438" s="144">
        <f>IF(N438="nulová",J438,0)</f>
        <v>0</v>
      </c>
      <c r="BJ438" s="16" t="s">
        <v>77</v>
      </c>
      <c r="BK438" s="144">
        <f>ROUND(I438*H438,2)</f>
        <v>0</v>
      </c>
      <c r="BL438" s="16" t="s">
        <v>244</v>
      </c>
      <c r="BM438" s="16" t="s">
        <v>689</v>
      </c>
    </row>
    <row r="439" spans="2:47" s="1" customFormat="1" ht="12">
      <c r="B439" s="30"/>
      <c r="C439" s="262"/>
      <c r="D439" s="263" t="s">
        <v>144</v>
      </c>
      <c r="E439" s="262"/>
      <c r="F439" s="264" t="s">
        <v>690</v>
      </c>
      <c r="G439" s="262"/>
      <c r="H439" s="262"/>
      <c r="I439" s="84"/>
      <c r="L439" s="30"/>
      <c r="M439" s="145"/>
      <c r="N439" s="49"/>
      <c r="O439" s="49"/>
      <c r="P439" s="49"/>
      <c r="Q439" s="49"/>
      <c r="R439" s="49"/>
      <c r="S439" s="49"/>
      <c r="T439" s="50"/>
      <c r="AT439" s="16" t="s">
        <v>144</v>
      </c>
      <c r="AU439" s="16" t="s">
        <v>79</v>
      </c>
    </row>
    <row r="440" spans="2:65" s="1" customFormat="1" ht="16.5" customHeight="1">
      <c r="B440" s="136"/>
      <c r="C440" s="257" t="s">
        <v>691</v>
      </c>
      <c r="D440" s="257" t="s">
        <v>137</v>
      </c>
      <c r="E440" s="258" t="s">
        <v>692</v>
      </c>
      <c r="F440" s="259" t="s">
        <v>693</v>
      </c>
      <c r="G440" s="260" t="s">
        <v>211</v>
      </c>
      <c r="H440" s="261">
        <v>23.97</v>
      </c>
      <c r="I440" s="138"/>
      <c r="J440" s="139">
        <f>ROUND(I440*H440,2)</f>
        <v>0</v>
      </c>
      <c r="K440" s="137" t="s">
        <v>141</v>
      </c>
      <c r="L440" s="30"/>
      <c r="M440" s="140" t="s">
        <v>3</v>
      </c>
      <c r="N440" s="141" t="s">
        <v>41</v>
      </c>
      <c r="O440" s="49"/>
      <c r="P440" s="142">
        <f>O440*H440</f>
        <v>0</v>
      </c>
      <c r="Q440" s="142">
        <v>0.009</v>
      </c>
      <c r="R440" s="142">
        <f>Q440*H440</f>
        <v>0.21572999999999998</v>
      </c>
      <c r="S440" s="142">
        <v>0</v>
      </c>
      <c r="T440" s="143">
        <f>S440*H440</f>
        <v>0</v>
      </c>
      <c r="AR440" s="16" t="s">
        <v>244</v>
      </c>
      <c r="AT440" s="16" t="s">
        <v>137</v>
      </c>
      <c r="AU440" s="16" t="s">
        <v>79</v>
      </c>
      <c r="AY440" s="16" t="s">
        <v>135</v>
      </c>
      <c r="BE440" s="144">
        <f>IF(N440="základní",J440,0)</f>
        <v>0</v>
      </c>
      <c r="BF440" s="144">
        <f>IF(N440="snížená",J440,0)</f>
        <v>0</v>
      </c>
      <c r="BG440" s="144">
        <f>IF(N440="zákl. přenesená",J440,0)</f>
        <v>0</v>
      </c>
      <c r="BH440" s="144">
        <f>IF(N440="sníž. přenesená",J440,0)</f>
        <v>0</v>
      </c>
      <c r="BI440" s="144">
        <f>IF(N440="nulová",J440,0)</f>
        <v>0</v>
      </c>
      <c r="BJ440" s="16" t="s">
        <v>77</v>
      </c>
      <c r="BK440" s="144">
        <f>ROUND(I440*H440,2)</f>
        <v>0</v>
      </c>
      <c r="BL440" s="16" t="s">
        <v>244</v>
      </c>
      <c r="BM440" s="16" t="s">
        <v>694</v>
      </c>
    </row>
    <row r="441" spans="2:47" s="1" customFormat="1" ht="12">
      <c r="B441" s="30"/>
      <c r="C441" s="262"/>
      <c r="D441" s="263" t="s">
        <v>144</v>
      </c>
      <c r="E441" s="262"/>
      <c r="F441" s="264" t="s">
        <v>695</v>
      </c>
      <c r="G441" s="262"/>
      <c r="H441" s="262"/>
      <c r="I441" s="84"/>
      <c r="L441" s="30"/>
      <c r="M441" s="145"/>
      <c r="N441" s="49"/>
      <c r="O441" s="49"/>
      <c r="P441" s="49"/>
      <c r="Q441" s="49"/>
      <c r="R441" s="49"/>
      <c r="S441" s="49"/>
      <c r="T441" s="50"/>
      <c r="AT441" s="16" t="s">
        <v>144</v>
      </c>
      <c r="AU441" s="16" t="s">
        <v>79</v>
      </c>
    </row>
    <row r="442" spans="2:51" s="11" customFormat="1" ht="12">
      <c r="B442" s="146"/>
      <c r="C442" s="265"/>
      <c r="D442" s="263" t="s">
        <v>146</v>
      </c>
      <c r="E442" s="266" t="s">
        <v>3</v>
      </c>
      <c r="F442" s="267" t="s">
        <v>696</v>
      </c>
      <c r="G442" s="265"/>
      <c r="H442" s="266" t="s">
        <v>3</v>
      </c>
      <c r="I442" s="148"/>
      <c r="L442" s="146"/>
      <c r="M442" s="149"/>
      <c r="N442" s="150"/>
      <c r="O442" s="150"/>
      <c r="P442" s="150"/>
      <c r="Q442" s="150"/>
      <c r="R442" s="150"/>
      <c r="S442" s="150"/>
      <c r="T442" s="151"/>
      <c r="AT442" s="147" t="s">
        <v>146</v>
      </c>
      <c r="AU442" s="147" t="s">
        <v>79</v>
      </c>
      <c r="AV442" s="11" t="s">
        <v>77</v>
      </c>
      <c r="AW442" s="11" t="s">
        <v>32</v>
      </c>
      <c r="AX442" s="11" t="s">
        <v>69</v>
      </c>
      <c r="AY442" s="147" t="s">
        <v>135</v>
      </c>
    </row>
    <row r="443" spans="2:51" s="12" customFormat="1" ht="12">
      <c r="B443" s="152"/>
      <c r="C443" s="268"/>
      <c r="D443" s="263" t="s">
        <v>146</v>
      </c>
      <c r="E443" s="269" t="s">
        <v>3</v>
      </c>
      <c r="F443" s="270" t="s">
        <v>697</v>
      </c>
      <c r="G443" s="268"/>
      <c r="H443" s="271">
        <v>3.7</v>
      </c>
      <c r="I443" s="154"/>
      <c r="L443" s="152"/>
      <c r="M443" s="155"/>
      <c r="N443" s="156"/>
      <c r="O443" s="156"/>
      <c r="P443" s="156"/>
      <c r="Q443" s="156"/>
      <c r="R443" s="156"/>
      <c r="S443" s="156"/>
      <c r="T443" s="157"/>
      <c r="AT443" s="153" t="s">
        <v>146</v>
      </c>
      <c r="AU443" s="153" t="s">
        <v>79</v>
      </c>
      <c r="AV443" s="12" t="s">
        <v>79</v>
      </c>
      <c r="AW443" s="12" t="s">
        <v>32</v>
      </c>
      <c r="AX443" s="12" t="s">
        <v>69</v>
      </c>
      <c r="AY443" s="153" t="s">
        <v>135</v>
      </c>
    </row>
    <row r="444" spans="2:51" s="11" customFormat="1" ht="12">
      <c r="B444" s="146"/>
      <c r="C444" s="265"/>
      <c r="D444" s="263" t="s">
        <v>146</v>
      </c>
      <c r="E444" s="266" t="s">
        <v>3</v>
      </c>
      <c r="F444" s="267" t="s">
        <v>698</v>
      </c>
      <c r="G444" s="265"/>
      <c r="H444" s="266" t="s">
        <v>3</v>
      </c>
      <c r="I444" s="148"/>
      <c r="L444" s="146"/>
      <c r="M444" s="149"/>
      <c r="N444" s="150"/>
      <c r="O444" s="150"/>
      <c r="P444" s="150"/>
      <c r="Q444" s="150"/>
      <c r="R444" s="150"/>
      <c r="S444" s="150"/>
      <c r="T444" s="151"/>
      <c r="AT444" s="147" t="s">
        <v>146</v>
      </c>
      <c r="AU444" s="147" t="s">
        <v>79</v>
      </c>
      <c r="AV444" s="11" t="s">
        <v>77</v>
      </c>
      <c r="AW444" s="11" t="s">
        <v>32</v>
      </c>
      <c r="AX444" s="11" t="s">
        <v>69</v>
      </c>
      <c r="AY444" s="147" t="s">
        <v>135</v>
      </c>
    </row>
    <row r="445" spans="2:51" s="12" customFormat="1" ht="12">
      <c r="B445" s="152"/>
      <c r="C445" s="268"/>
      <c r="D445" s="263" t="s">
        <v>146</v>
      </c>
      <c r="E445" s="269" t="s">
        <v>3</v>
      </c>
      <c r="F445" s="270" t="s">
        <v>517</v>
      </c>
      <c r="G445" s="268"/>
      <c r="H445" s="271">
        <v>20.27</v>
      </c>
      <c r="I445" s="154"/>
      <c r="L445" s="152"/>
      <c r="M445" s="155"/>
      <c r="N445" s="156"/>
      <c r="O445" s="156"/>
      <c r="P445" s="156"/>
      <c r="Q445" s="156"/>
      <c r="R445" s="156"/>
      <c r="S445" s="156"/>
      <c r="T445" s="157"/>
      <c r="AT445" s="153" t="s">
        <v>146</v>
      </c>
      <c r="AU445" s="153" t="s">
        <v>79</v>
      </c>
      <c r="AV445" s="12" t="s">
        <v>79</v>
      </c>
      <c r="AW445" s="12" t="s">
        <v>32</v>
      </c>
      <c r="AX445" s="12" t="s">
        <v>69</v>
      </c>
      <c r="AY445" s="153" t="s">
        <v>135</v>
      </c>
    </row>
    <row r="446" spans="2:51" s="13" customFormat="1" ht="12">
      <c r="B446" s="158"/>
      <c r="C446" s="272"/>
      <c r="D446" s="263" t="s">
        <v>146</v>
      </c>
      <c r="E446" s="273" t="s">
        <v>3</v>
      </c>
      <c r="F446" s="274" t="s">
        <v>151</v>
      </c>
      <c r="G446" s="272"/>
      <c r="H446" s="275">
        <v>23.97</v>
      </c>
      <c r="I446" s="160"/>
      <c r="L446" s="158"/>
      <c r="M446" s="161"/>
      <c r="N446" s="162"/>
      <c r="O446" s="162"/>
      <c r="P446" s="162"/>
      <c r="Q446" s="162"/>
      <c r="R446" s="162"/>
      <c r="S446" s="162"/>
      <c r="T446" s="163"/>
      <c r="AT446" s="159" t="s">
        <v>146</v>
      </c>
      <c r="AU446" s="159" t="s">
        <v>79</v>
      </c>
      <c r="AV446" s="13" t="s">
        <v>142</v>
      </c>
      <c r="AW446" s="13" t="s">
        <v>32</v>
      </c>
      <c r="AX446" s="13" t="s">
        <v>77</v>
      </c>
      <c r="AY446" s="159" t="s">
        <v>135</v>
      </c>
    </row>
    <row r="447" spans="2:65" s="1" customFormat="1" ht="16.5" customHeight="1">
      <c r="B447" s="136"/>
      <c r="C447" s="276" t="s">
        <v>699</v>
      </c>
      <c r="D447" s="276" t="s">
        <v>172</v>
      </c>
      <c r="E447" s="277" t="s">
        <v>700</v>
      </c>
      <c r="F447" s="278" t="s">
        <v>701</v>
      </c>
      <c r="G447" s="279" t="s">
        <v>211</v>
      </c>
      <c r="H447" s="280">
        <v>26.367</v>
      </c>
      <c r="I447" s="165"/>
      <c r="J447" s="166">
        <f>ROUND(I447*H447,2)</f>
        <v>0</v>
      </c>
      <c r="K447" s="164" t="s">
        <v>3</v>
      </c>
      <c r="L447" s="167"/>
      <c r="M447" s="168" t="s">
        <v>3</v>
      </c>
      <c r="N447" s="169" t="s">
        <v>41</v>
      </c>
      <c r="O447" s="49"/>
      <c r="P447" s="142">
        <f>O447*H447</f>
        <v>0</v>
      </c>
      <c r="Q447" s="142">
        <v>0.0182</v>
      </c>
      <c r="R447" s="142">
        <f>Q447*H447</f>
        <v>0.47987940000000007</v>
      </c>
      <c r="S447" s="142">
        <v>0</v>
      </c>
      <c r="T447" s="143">
        <f>S447*H447</f>
        <v>0</v>
      </c>
      <c r="AR447" s="16" t="s">
        <v>334</v>
      </c>
      <c r="AT447" s="16" t="s">
        <v>172</v>
      </c>
      <c r="AU447" s="16" t="s">
        <v>79</v>
      </c>
      <c r="AY447" s="16" t="s">
        <v>135</v>
      </c>
      <c r="BE447" s="144">
        <f>IF(N447="základní",J447,0)</f>
        <v>0</v>
      </c>
      <c r="BF447" s="144">
        <f>IF(N447="snížená",J447,0)</f>
        <v>0</v>
      </c>
      <c r="BG447" s="144">
        <f>IF(N447="zákl. přenesená",J447,0)</f>
        <v>0</v>
      </c>
      <c r="BH447" s="144">
        <f>IF(N447="sníž. přenesená",J447,0)</f>
        <v>0</v>
      </c>
      <c r="BI447" s="144">
        <f>IF(N447="nulová",J447,0)</f>
        <v>0</v>
      </c>
      <c r="BJ447" s="16" t="s">
        <v>77</v>
      </c>
      <c r="BK447" s="144">
        <f>ROUND(I447*H447,2)</f>
        <v>0</v>
      </c>
      <c r="BL447" s="16" t="s">
        <v>244</v>
      </c>
      <c r="BM447" s="16" t="s">
        <v>702</v>
      </c>
    </row>
    <row r="448" spans="2:47" s="1" customFormat="1" ht="12">
      <c r="B448" s="30"/>
      <c r="C448" s="262"/>
      <c r="D448" s="263" t="s">
        <v>144</v>
      </c>
      <c r="E448" s="262"/>
      <c r="F448" s="264" t="s">
        <v>703</v>
      </c>
      <c r="G448" s="262"/>
      <c r="H448" s="262"/>
      <c r="I448" s="84"/>
      <c r="L448" s="30"/>
      <c r="M448" s="145"/>
      <c r="N448" s="49"/>
      <c r="O448" s="49"/>
      <c r="P448" s="49"/>
      <c r="Q448" s="49"/>
      <c r="R448" s="49"/>
      <c r="S448" s="49"/>
      <c r="T448" s="50"/>
      <c r="AT448" s="16" t="s">
        <v>144</v>
      </c>
      <c r="AU448" s="16" t="s">
        <v>79</v>
      </c>
    </row>
    <row r="449" spans="2:51" s="12" customFormat="1" ht="12">
      <c r="B449" s="152"/>
      <c r="C449" s="268"/>
      <c r="D449" s="263" t="s">
        <v>146</v>
      </c>
      <c r="E449" s="268"/>
      <c r="F449" s="270" t="s">
        <v>704</v>
      </c>
      <c r="G449" s="268"/>
      <c r="H449" s="271">
        <v>26.367</v>
      </c>
      <c r="I449" s="154"/>
      <c r="L449" s="152"/>
      <c r="M449" s="155"/>
      <c r="N449" s="156"/>
      <c r="O449" s="156"/>
      <c r="P449" s="156"/>
      <c r="Q449" s="156"/>
      <c r="R449" s="156"/>
      <c r="S449" s="156"/>
      <c r="T449" s="157"/>
      <c r="AT449" s="153" t="s">
        <v>146</v>
      </c>
      <c r="AU449" s="153" t="s">
        <v>79</v>
      </c>
      <c r="AV449" s="12" t="s">
        <v>79</v>
      </c>
      <c r="AW449" s="12" t="s">
        <v>4</v>
      </c>
      <c r="AX449" s="12" t="s">
        <v>77</v>
      </c>
      <c r="AY449" s="153" t="s">
        <v>135</v>
      </c>
    </row>
    <row r="450" spans="2:65" s="1" customFormat="1" ht="16.5" customHeight="1">
      <c r="B450" s="136"/>
      <c r="C450" s="257" t="s">
        <v>705</v>
      </c>
      <c r="D450" s="257" t="s">
        <v>137</v>
      </c>
      <c r="E450" s="258" t="s">
        <v>706</v>
      </c>
      <c r="F450" s="259" t="s">
        <v>707</v>
      </c>
      <c r="G450" s="260" t="s">
        <v>211</v>
      </c>
      <c r="H450" s="261">
        <v>23.97</v>
      </c>
      <c r="I450" s="138"/>
      <c r="J450" s="139">
        <f>ROUND(I450*H450,2)</f>
        <v>0</v>
      </c>
      <c r="K450" s="137" t="s">
        <v>141</v>
      </c>
      <c r="L450" s="30"/>
      <c r="M450" s="140" t="s">
        <v>3</v>
      </c>
      <c r="N450" s="141" t="s">
        <v>41</v>
      </c>
      <c r="O450" s="49"/>
      <c r="P450" s="142">
        <f>O450*H450</f>
        <v>0</v>
      </c>
      <c r="Q450" s="142">
        <v>0</v>
      </c>
      <c r="R450" s="142">
        <f>Q450*H450</f>
        <v>0</v>
      </c>
      <c r="S450" s="142">
        <v>0</v>
      </c>
      <c r="T450" s="143">
        <f>S450*H450</f>
        <v>0</v>
      </c>
      <c r="AR450" s="16" t="s">
        <v>244</v>
      </c>
      <c r="AT450" s="16" t="s">
        <v>137</v>
      </c>
      <c r="AU450" s="16" t="s">
        <v>79</v>
      </c>
      <c r="AY450" s="16" t="s">
        <v>135</v>
      </c>
      <c r="BE450" s="144">
        <f>IF(N450="základní",J450,0)</f>
        <v>0</v>
      </c>
      <c r="BF450" s="144">
        <f>IF(N450="snížená",J450,0)</f>
        <v>0</v>
      </c>
      <c r="BG450" s="144">
        <f>IF(N450="zákl. přenesená",J450,0)</f>
        <v>0</v>
      </c>
      <c r="BH450" s="144">
        <f>IF(N450="sníž. přenesená",J450,0)</f>
        <v>0</v>
      </c>
      <c r="BI450" s="144">
        <f>IF(N450="nulová",J450,0)</f>
        <v>0</v>
      </c>
      <c r="BJ450" s="16" t="s">
        <v>77</v>
      </c>
      <c r="BK450" s="144">
        <f>ROUND(I450*H450,2)</f>
        <v>0</v>
      </c>
      <c r="BL450" s="16" t="s">
        <v>244</v>
      </c>
      <c r="BM450" s="16" t="s">
        <v>708</v>
      </c>
    </row>
    <row r="451" spans="2:47" s="1" customFormat="1" ht="12">
      <c r="B451" s="30"/>
      <c r="C451" s="262"/>
      <c r="D451" s="263" t="s">
        <v>144</v>
      </c>
      <c r="E451" s="262"/>
      <c r="F451" s="264" t="s">
        <v>709</v>
      </c>
      <c r="G451" s="262"/>
      <c r="H451" s="262"/>
      <c r="I451" s="84"/>
      <c r="L451" s="30"/>
      <c r="M451" s="145"/>
      <c r="N451" s="49"/>
      <c r="O451" s="49"/>
      <c r="P451" s="49"/>
      <c r="Q451" s="49"/>
      <c r="R451" s="49"/>
      <c r="S451" s="49"/>
      <c r="T451" s="50"/>
      <c r="AT451" s="16" t="s">
        <v>144</v>
      </c>
      <c r="AU451" s="16" t="s">
        <v>79</v>
      </c>
    </row>
    <row r="452" spans="2:65" s="1" customFormat="1" ht="16.5" customHeight="1">
      <c r="B452" s="136"/>
      <c r="C452" s="257" t="s">
        <v>710</v>
      </c>
      <c r="D452" s="257" t="s">
        <v>137</v>
      </c>
      <c r="E452" s="258" t="s">
        <v>711</v>
      </c>
      <c r="F452" s="259" t="s">
        <v>712</v>
      </c>
      <c r="G452" s="260" t="s">
        <v>211</v>
      </c>
      <c r="H452" s="261">
        <v>23.97</v>
      </c>
      <c r="I452" s="138"/>
      <c r="J452" s="139">
        <f>ROUND(I452*H452,2)</f>
        <v>0</v>
      </c>
      <c r="K452" s="137" t="s">
        <v>141</v>
      </c>
      <c r="L452" s="30"/>
      <c r="M452" s="140" t="s">
        <v>3</v>
      </c>
      <c r="N452" s="141" t="s">
        <v>41</v>
      </c>
      <c r="O452" s="49"/>
      <c r="P452" s="142">
        <f>O452*H452</f>
        <v>0</v>
      </c>
      <c r="Q452" s="142">
        <v>0</v>
      </c>
      <c r="R452" s="142">
        <f>Q452*H452</f>
        <v>0</v>
      </c>
      <c r="S452" s="142">
        <v>0</v>
      </c>
      <c r="T452" s="143">
        <f>S452*H452</f>
        <v>0</v>
      </c>
      <c r="AR452" s="16" t="s">
        <v>244</v>
      </c>
      <c r="AT452" s="16" t="s">
        <v>137</v>
      </c>
      <c r="AU452" s="16" t="s">
        <v>79</v>
      </c>
      <c r="AY452" s="16" t="s">
        <v>135</v>
      </c>
      <c r="BE452" s="144">
        <f>IF(N452="základní",J452,0)</f>
        <v>0</v>
      </c>
      <c r="BF452" s="144">
        <f>IF(N452="snížená",J452,0)</f>
        <v>0</v>
      </c>
      <c r="BG452" s="144">
        <f>IF(N452="zákl. přenesená",J452,0)</f>
        <v>0</v>
      </c>
      <c r="BH452" s="144">
        <f>IF(N452="sníž. přenesená",J452,0)</f>
        <v>0</v>
      </c>
      <c r="BI452" s="144">
        <f>IF(N452="nulová",J452,0)</f>
        <v>0</v>
      </c>
      <c r="BJ452" s="16" t="s">
        <v>77</v>
      </c>
      <c r="BK452" s="144">
        <f>ROUND(I452*H452,2)</f>
        <v>0</v>
      </c>
      <c r="BL452" s="16" t="s">
        <v>244</v>
      </c>
      <c r="BM452" s="16" t="s">
        <v>713</v>
      </c>
    </row>
    <row r="453" spans="2:47" s="1" customFormat="1" ht="12">
      <c r="B453" s="30"/>
      <c r="C453" s="262"/>
      <c r="D453" s="263" t="s">
        <v>144</v>
      </c>
      <c r="E453" s="262"/>
      <c r="F453" s="264" t="s">
        <v>714</v>
      </c>
      <c r="G453" s="262"/>
      <c r="H453" s="262"/>
      <c r="I453" s="84"/>
      <c r="L453" s="30"/>
      <c r="M453" s="145"/>
      <c r="N453" s="49"/>
      <c r="O453" s="49"/>
      <c r="P453" s="49"/>
      <c r="Q453" s="49"/>
      <c r="R453" s="49"/>
      <c r="S453" s="49"/>
      <c r="T453" s="50"/>
      <c r="AT453" s="16" t="s">
        <v>144</v>
      </c>
      <c r="AU453" s="16" t="s">
        <v>79</v>
      </c>
    </row>
    <row r="454" spans="2:65" s="1" customFormat="1" ht="16.5" customHeight="1">
      <c r="B454" s="136"/>
      <c r="C454" s="257" t="s">
        <v>715</v>
      </c>
      <c r="D454" s="257" t="s">
        <v>137</v>
      </c>
      <c r="E454" s="258" t="s">
        <v>716</v>
      </c>
      <c r="F454" s="259" t="s">
        <v>717</v>
      </c>
      <c r="G454" s="260" t="s">
        <v>211</v>
      </c>
      <c r="H454" s="261">
        <v>23.97</v>
      </c>
      <c r="I454" s="138"/>
      <c r="J454" s="139">
        <f>ROUND(I454*H454,2)</f>
        <v>0</v>
      </c>
      <c r="K454" s="137" t="s">
        <v>141</v>
      </c>
      <c r="L454" s="30"/>
      <c r="M454" s="140" t="s">
        <v>3</v>
      </c>
      <c r="N454" s="141" t="s">
        <v>41</v>
      </c>
      <c r="O454" s="49"/>
      <c r="P454" s="142">
        <f>O454*H454</f>
        <v>0</v>
      </c>
      <c r="Q454" s="142">
        <v>0</v>
      </c>
      <c r="R454" s="142">
        <f>Q454*H454</f>
        <v>0</v>
      </c>
      <c r="S454" s="142">
        <v>0</v>
      </c>
      <c r="T454" s="143">
        <f>S454*H454</f>
        <v>0</v>
      </c>
      <c r="AR454" s="16" t="s">
        <v>244</v>
      </c>
      <c r="AT454" s="16" t="s">
        <v>137</v>
      </c>
      <c r="AU454" s="16" t="s">
        <v>79</v>
      </c>
      <c r="AY454" s="16" t="s">
        <v>135</v>
      </c>
      <c r="BE454" s="144">
        <f>IF(N454="základní",J454,0)</f>
        <v>0</v>
      </c>
      <c r="BF454" s="144">
        <f>IF(N454="snížená",J454,0)</f>
        <v>0</v>
      </c>
      <c r="BG454" s="144">
        <f>IF(N454="zákl. přenesená",J454,0)</f>
        <v>0</v>
      </c>
      <c r="BH454" s="144">
        <f>IF(N454="sníž. přenesená",J454,0)</f>
        <v>0</v>
      </c>
      <c r="BI454" s="144">
        <f>IF(N454="nulová",J454,0)</f>
        <v>0</v>
      </c>
      <c r="BJ454" s="16" t="s">
        <v>77</v>
      </c>
      <c r="BK454" s="144">
        <f>ROUND(I454*H454,2)</f>
        <v>0</v>
      </c>
      <c r="BL454" s="16" t="s">
        <v>244</v>
      </c>
      <c r="BM454" s="16" t="s">
        <v>718</v>
      </c>
    </row>
    <row r="455" spans="2:47" s="1" customFormat="1" ht="12">
      <c r="B455" s="30"/>
      <c r="C455" s="262"/>
      <c r="D455" s="263" t="s">
        <v>144</v>
      </c>
      <c r="E455" s="262"/>
      <c r="F455" s="264" t="s">
        <v>719</v>
      </c>
      <c r="G455" s="262"/>
      <c r="H455" s="262"/>
      <c r="I455" s="84"/>
      <c r="L455" s="30"/>
      <c r="M455" s="145"/>
      <c r="N455" s="49"/>
      <c r="O455" s="49"/>
      <c r="P455" s="49"/>
      <c r="Q455" s="49"/>
      <c r="R455" s="49"/>
      <c r="S455" s="49"/>
      <c r="T455" s="50"/>
      <c r="AT455" s="16" t="s">
        <v>144</v>
      </c>
      <c r="AU455" s="16" t="s">
        <v>79</v>
      </c>
    </row>
    <row r="456" spans="2:65" s="1" customFormat="1" ht="16.5" customHeight="1">
      <c r="B456" s="136"/>
      <c r="C456" s="257" t="s">
        <v>720</v>
      </c>
      <c r="D456" s="257" t="s">
        <v>137</v>
      </c>
      <c r="E456" s="258" t="s">
        <v>721</v>
      </c>
      <c r="F456" s="259" t="s">
        <v>722</v>
      </c>
      <c r="G456" s="260" t="s">
        <v>211</v>
      </c>
      <c r="H456" s="261">
        <v>23.97</v>
      </c>
      <c r="I456" s="138"/>
      <c r="J456" s="139">
        <f>ROUND(I456*H456,2)</f>
        <v>0</v>
      </c>
      <c r="K456" s="137" t="s">
        <v>141</v>
      </c>
      <c r="L456" s="30"/>
      <c r="M456" s="140" t="s">
        <v>3</v>
      </c>
      <c r="N456" s="141" t="s">
        <v>41</v>
      </c>
      <c r="O456" s="49"/>
      <c r="P456" s="142">
        <f>O456*H456</f>
        <v>0</v>
      </c>
      <c r="Q456" s="142">
        <v>0.0003</v>
      </c>
      <c r="R456" s="142">
        <f>Q456*H456</f>
        <v>0.007190999999999999</v>
      </c>
      <c r="S456" s="142">
        <v>0</v>
      </c>
      <c r="T456" s="143">
        <f>S456*H456</f>
        <v>0</v>
      </c>
      <c r="AR456" s="16" t="s">
        <v>244</v>
      </c>
      <c r="AT456" s="16" t="s">
        <v>137</v>
      </c>
      <c r="AU456" s="16" t="s">
        <v>79</v>
      </c>
      <c r="AY456" s="16" t="s">
        <v>135</v>
      </c>
      <c r="BE456" s="144">
        <f>IF(N456="základní",J456,0)</f>
        <v>0</v>
      </c>
      <c r="BF456" s="144">
        <f>IF(N456="snížená",J456,0)</f>
        <v>0</v>
      </c>
      <c r="BG456" s="144">
        <f>IF(N456="zákl. přenesená",J456,0)</f>
        <v>0</v>
      </c>
      <c r="BH456" s="144">
        <f>IF(N456="sníž. přenesená",J456,0)</f>
        <v>0</v>
      </c>
      <c r="BI456" s="144">
        <f>IF(N456="nulová",J456,0)</f>
        <v>0</v>
      </c>
      <c r="BJ456" s="16" t="s">
        <v>77</v>
      </c>
      <c r="BK456" s="144">
        <f>ROUND(I456*H456,2)</f>
        <v>0</v>
      </c>
      <c r="BL456" s="16" t="s">
        <v>244</v>
      </c>
      <c r="BM456" s="16" t="s">
        <v>723</v>
      </c>
    </row>
    <row r="457" spans="2:47" s="1" customFormat="1" ht="12">
      <c r="B457" s="30"/>
      <c r="C457" s="262"/>
      <c r="D457" s="263" t="s">
        <v>144</v>
      </c>
      <c r="E457" s="262"/>
      <c r="F457" s="264" t="s">
        <v>724</v>
      </c>
      <c r="G457" s="262"/>
      <c r="H457" s="262"/>
      <c r="I457" s="84"/>
      <c r="L457" s="30"/>
      <c r="M457" s="145"/>
      <c r="N457" s="49"/>
      <c r="O457" s="49"/>
      <c r="P457" s="49"/>
      <c r="Q457" s="49"/>
      <c r="R457" s="49"/>
      <c r="S457" s="49"/>
      <c r="T457" s="50"/>
      <c r="AT457" s="16" t="s">
        <v>144</v>
      </c>
      <c r="AU457" s="16" t="s">
        <v>79</v>
      </c>
    </row>
    <row r="458" spans="2:65" s="1" customFormat="1" ht="16.5" customHeight="1">
      <c r="B458" s="136"/>
      <c r="C458" s="257" t="s">
        <v>725</v>
      </c>
      <c r="D458" s="257" t="s">
        <v>137</v>
      </c>
      <c r="E458" s="258" t="s">
        <v>726</v>
      </c>
      <c r="F458" s="259" t="s">
        <v>727</v>
      </c>
      <c r="G458" s="260" t="s">
        <v>275</v>
      </c>
      <c r="H458" s="261">
        <v>23.97</v>
      </c>
      <c r="I458" s="138"/>
      <c r="J458" s="139">
        <f>ROUND(I458*H458,2)</f>
        <v>0</v>
      </c>
      <c r="K458" s="137" t="s">
        <v>141</v>
      </c>
      <c r="L458" s="30"/>
      <c r="M458" s="140" t="s">
        <v>3</v>
      </c>
      <c r="N458" s="141" t="s">
        <v>41</v>
      </c>
      <c r="O458" s="49"/>
      <c r="P458" s="142">
        <f>O458*H458</f>
        <v>0</v>
      </c>
      <c r="Q458" s="142">
        <v>3E-05</v>
      </c>
      <c r="R458" s="142">
        <f>Q458*H458</f>
        <v>0.0007191</v>
      </c>
      <c r="S458" s="142">
        <v>0</v>
      </c>
      <c r="T458" s="143">
        <f>S458*H458</f>
        <v>0</v>
      </c>
      <c r="AR458" s="16" t="s">
        <v>244</v>
      </c>
      <c r="AT458" s="16" t="s">
        <v>137</v>
      </c>
      <c r="AU458" s="16" t="s">
        <v>79</v>
      </c>
      <c r="AY458" s="16" t="s">
        <v>135</v>
      </c>
      <c r="BE458" s="144">
        <f>IF(N458="základní",J458,0)</f>
        <v>0</v>
      </c>
      <c r="BF458" s="144">
        <f>IF(N458="snížená",J458,0)</f>
        <v>0</v>
      </c>
      <c r="BG458" s="144">
        <f>IF(N458="zákl. přenesená",J458,0)</f>
        <v>0</v>
      </c>
      <c r="BH458" s="144">
        <f>IF(N458="sníž. přenesená",J458,0)</f>
        <v>0</v>
      </c>
      <c r="BI458" s="144">
        <f>IF(N458="nulová",J458,0)</f>
        <v>0</v>
      </c>
      <c r="BJ458" s="16" t="s">
        <v>77</v>
      </c>
      <c r="BK458" s="144">
        <f>ROUND(I458*H458,2)</f>
        <v>0</v>
      </c>
      <c r="BL458" s="16" t="s">
        <v>244</v>
      </c>
      <c r="BM458" s="16" t="s">
        <v>728</v>
      </c>
    </row>
    <row r="459" spans="2:47" s="1" customFormat="1" ht="12">
      <c r="B459" s="30"/>
      <c r="C459" s="262"/>
      <c r="D459" s="263" t="s">
        <v>144</v>
      </c>
      <c r="E459" s="262"/>
      <c r="F459" s="264" t="s">
        <v>729</v>
      </c>
      <c r="G459" s="262"/>
      <c r="H459" s="262"/>
      <c r="I459" s="84"/>
      <c r="L459" s="30"/>
      <c r="M459" s="145"/>
      <c r="N459" s="49"/>
      <c r="O459" s="49"/>
      <c r="P459" s="49"/>
      <c r="Q459" s="49"/>
      <c r="R459" s="49"/>
      <c r="S459" s="49"/>
      <c r="T459" s="50"/>
      <c r="AT459" s="16" t="s">
        <v>144</v>
      </c>
      <c r="AU459" s="16" t="s">
        <v>79</v>
      </c>
    </row>
    <row r="460" spans="2:65" s="1" customFormat="1" ht="16.5" customHeight="1">
      <c r="B460" s="136"/>
      <c r="C460" s="257" t="s">
        <v>730</v>
      </c>
      <c r="D460" s="257" t="s">
        <v>137</v>
      </c>
      <c r="E460" s="258" t="s">
        <v>731</v>
      </c>
      <c r="F460" s="259" t="s">
        <v>732</v>
      </c>
      <c r="G460" s="260" t="s">
        <v>175</v>
      </c>
      <c r="H460" s="261">
        <v>0.885</v>
      </c>
      <c r="I460" s="138"/>
      <c r="J460" s="139">
        <f>ROUND(I460*H460,2)</f>
        <v>0</v>
      </c>
      <c r="K460" s="137" t="s">
        <v>141</v>
      </c>
      <c r="L460" s="30"/>
      <c r="M460" s="140" t="s">
        <v>3</v>
      </c>
      <c r="N460" s="141" t="s">
        <v>41</v>
      </c>
      <c r="O460" s="49"/>
      <c r="P460" s="142">
        <f>O460*H460</f>
        <v>0</v>
      </c>
      <c r="Q460" s="142">
        <v>0</v>
      </c>
      <c r="R460" s="142">
        <f>Q460*H460</f>
        <v>0</v>
      </c>
      <c r="S460" s="142">
        <v>0</v>
      </c>
      <c r="T460" s="143">
        <f>S460*H460</f>
        <v>0</v>
      </c>
      <c r="AR460" s="16" t="s">
        <v>244</v>
      </c>
      <c r="AT460" s="16" t="s">
        <v>137</v>
      </c>
      <c r="AU460" s="16" t="s">
        <v>79</v>
      </c>
      <c r="AY460" s="16" t="s">
        <v>135</v>
      </c>
      <c r="BE460" s="144">
        <f>IF(N460="základní",J460,0)</f>
        <v>0</v>
      </c>
      <c r="BF460" s="144">
        <f>IF(N460="snížená",J460,0)</f>
        <v>0</v>
      </c>
      <c r="BG460" s="144">
        <f>IF(N460="zákl. přenesená",J460,0)</f>
        <v>0</v>
      </c>
      <c r="BH460" s="144">
        <f>IF(N460="sníž. přenesená",J460,0)</f>
        <v>0</v>
      </c>
      <c r="BI460" s="144">
        <f>IF(N460="nulová",J460,0)</f>
        <v>0</v>
      </c>
      <c r="BJ460" s="16" t="s">
        <v>77</v>
      </c>
      <c r="BK460" s="144">
        <f>ROUND(I460*H460,2)</f>
        <v>0</v>
      </c>
      <c r="BL460" s="16" t="s">
        <v>244</v>
      </c>
      <c r="BM460" s="16" t="s">
        <v>733</v>
      </c>
    </row>
    <row r="461" spans="2:47" s="1" customFormat="1" ht="19.5">
      <c r="B461" s="30"/>
      <c r="C461" s="262"/>
      <c r="D461" s="263" t="s">
        <v>144</v>
      </c>
      <c r="E461" s="262"/>
      <c r="F461" s="264" t="s">
        <v>734</v>
      </c>
      <c r="G461" s="262"/>
      <c r="H461" s="262"/>
      <c r="I461" s="84"/>
      <c r="L461" s="30"/>
      <c r="M461" s="145"/>
      <c r="N461" s="49"/>
      <c r="O461" s="49"/>
      <c r="P461" s="49"/>
      <c r="Q461" s="49"/>
      <c r="R461" s="49"/>
      <c r="S461" s="49"/>
      <c r="T461" s="50"/>
      <c r="AT461" s="16" t="s">
        <v>144</v>
      </c>
      <c r="AU461" s="16" t="s">
        <v>79</v>
      </c>
    </row>
    <row r="462" spans="2:63" s="10" customFormat="1" ht="22.9" customHeight="1">
      <c r="B462" s="125"/>
      <c r="C462" s="253"/>
      <c r="D462" s="254" t="s">
        <v>68</v>
      </c>
      <c r="E462" s="256" t="s">
        <v>735</v>
      </c>
      <c r="F462" s="256" t="s">
        <v>736</v>
      </c>
      <c r="G462" s="253"/>
      <c r="H462" s="253"/>
      <c r="I462" s="127"/>
      <c r="J462" s="135">
        <f>BK462</f>
        <v>0</v>
      </c>
      <c r="L462" s="125"/>
      <c r="M462" s="129"/>
      <c r="N462" s="130"/>
      <c r="O462" s="130"/>
      <c r="P462" s="131">
        <f>SUM(P463:P486)</f>
        <v>0</v>
      </c>
      <c r="Q462" s="130"/>
      <c r="R462" s="131">
        <f>SUM(R463:R486)</f>
        <v>1.4019176674</v>
      </c>
      <c r="S462" s="130"/>
      <c r="T462" s="132">
        <f>SUM(T463:T486)</f>
        <v>0</v>
      </c>
      <c r="AR462" s="126" t="s">
        <v>79</v>
      </c>
      <c r="AT462" s="133" t="s">
        <v>68</v>
      </c>
      <c r="AU462" s="133" t="s">
        <v>77</v>
      </c>
      <c r="AY462" s="126" t="s">
        <v>135</v>
      </c>
      <c r="BK462" s="134">
        <f>SUM(BK463:BK486)</f>
        <v>0</v>
      </c>
    </row>
    <row r="463" spans="2:65" s="1" customFormat="1" ht="16.5" customHeight="1">
      <c r="B463" s="136"/>
      <c r="C463" s="257" t="s">
        <v>737</v>
      </c>
      <c r="D463" s="257" t="s">
        <v>137</v>
      </c>
      <c r="E463" s="258" t="s">
        <v>738</v>
      </c>
      <c r="F463" s="259" t="s">
        <v>739</v>
      </c>
      <c r="G463" s="260" t="s">
        <v>211</v>
      </c>
      <c r="H463" s="261">
        <v>124.9</v>
      </c>
      <c r="I463" s="138"/>
      <c r="J463" s="139">
        <f>ROUND(I463*H463,2)</f>
        <v>0</v>
      </c>
      <c r="K463" s="137" t="s">
        <v>141</v>
      </c>
      <c r="L463" s="30"/>
      <c r="M463" s="140" t="s">
        <v>3</v>
      </c>
      <c r="N463" s="141" t="s">
        <v>41</v>
      </c>
      <c r="O463" s="49"/>
      <c r="P463" s="142">
        <f>O463*H463</f>
        <v>0</v>
      </c>
      <c r="Q463" s="142">
        <v>5.76E-07</v>
      </c>
      <c r="R463" s="142">
        <f>Q463*H463</f>
        <v>7.19424E-05</v>
      </c>
      <c r="S463" s="142">
        <v>0</v>
      </c>
      <c r="T463" s="143">
        <f>S463*H463</f>
        <v>0</v>
      </c>
      <c r="AR463" s="16" t="s">
        <v>244</v>
      </c>
      <c r="AT463" s="16" t="s">
        <v>137</v>
      </c>
      <c r="AU463" s="16" t="s">
        <v>79</v>
      </c>
      <c r="AY463" s="16" t="s">
        <v>135</v>
      </c>
      <c r="BE463" s="144">
        <f>IF(N463="základní",J463,0)</f>
        <v>0</v>
      </c>
      <c r="BF463" s="144">
        <f>IF(N463="snížená",J463,0)</f>
        <v>0</v>
      </c>
      <c r="BG463" s="144">
        <f>IF(N463="zákl. přenesená",J463,0)</f>
        <v>0</v>
      </c>
      <c r="BH463" s="144">
        <f>IF(N463="sníž. přenesená",J463,0)</f>
        <v>0</v>
      </c>
      <c r="BI463" s="144">
        <f>IF(N463="nulová",J463,0)</f>
        <v>0</v>
      </c>
      <c r="BJ463" s="16" t="s">
        <v>77</v>
      </c>
      <c r="BK463" s="144">
        <f>ROUND(I463*H463,2)</f>
        <v>0</v>
      </c>
      <c r="BL463" s="16" t="s">
        <v>244</v>
      </c>
      <c r="BM463" s="16" t="s">
        <v>740</v>
      </c>
    </row>
    <row r="464" spans="2:47" s="1" customFormat="1" ht="12">
      <c r="B464" s="30"/>
      <c r="C464" s="262"/>
      <c r="D464" s="263" t="s">
        <v>144</v>
      </c>
      <c r="E464" s="262"/>
      <c r="F464" s="264" t="s">
        <v>741</v>
      </c>
      <c r="G464" s="262"/>
      <c r="H464" s="262"/>
      <c r="I464" s="84"/>
      <c r="L464" s="30"/>
      <c r="M464" s="145"/>
      <c r="N464" s="49"/>
      <c r="O464" s="49"/>
      <c r="P464" s="49"/>
      <c r="Q464" s="49"/>
      <c r="R464" s="49"/>
      <c r="S464" s="49"/>
      <c r="T464" s="50"/>
      <c r="AT464" s="16" t="s">
        <v>144</v>
      </c>
      <c r="AU464" s="16" t="s">
        <v>79</v>
      </c>
    </row>
    <row r="465" spans="2:51" s="12" customFormat="1" ht="12">
      <c r="B465" s="152"/>
      <c r="C465" s="268"/>
      <c r="D465" s="263" t="s">
        <v>146</v>
      </c>
      <c r="E465" s="269" t="s">
        <v>3</v>
      </c>
      <c r="F465" s="270" t="s">
        <v>742</v>
      </c>
      <c r="G465" s="268"/>
      <c r="H465" s="271">
        <v>124.9</v>
      </c>
      <c r="I465" s="154"/>
      <c r="L465" s="152"/>
      <c r="M465" s="155"/>
      <c r="N465" s="156"/>
      <c r="O465" s="156"/>
      <c r="P465" s="156"/>
      <c r="Q465" s="156"/>
      <c r="R465" s="156"/>
      <c r="S465" s="156"/>
      <c r="T465" s="157"/>
      <c r="AT465" s="153" t="s">
        <v>146</v>
      </c>
      <c r="AU465" s="153" t="s">
        <v>79</v>
      </c>
      <c r="AV465" s="12" t="s">
        <v>79</v>
      </c>
      <c r="AW465" s="12" t="s">
        <v>32</v>
      </c>
      <c r="AX465" s="12" t="s">
        <v>69</v>
      </c>
      <c r="AY465" s="153" t="s">
        <v>135</v>
      </c>
    </row>
    <row r="466" spans="2:51" s="13" customFormat="1" ht="12">
      <c r="B466" s="158"/>
      <c r="C466" s="272"/>
      <c r="D466" s="263" t="s">
        <v>146</v>
      </c>
      <c r="E466" s="273" t="s">
        <v>3</v>
      </c>
      <c r="F466" s="274" t="s">
        <v>151</v>
      </c>
      <c r="G466" s="272"/>
      <c r="H466" s="275">
        <v>124.9</v>
      </c>
      <c r="I466" s="160"/>
      <c r="L466" s="158"/>
      <c r="M466" s="161"/>
      <c r="N466" s="162"/>
      <c r="O466" s="162"/>
      <c r="P466" s="162"/>
      <c r="Q466" s="162"/>
      <c r="R466" s="162"/>
      <c r="S466" s="162"/>
      <c r="T466" s="163"/>
      <c r="AT466" s="159" t="s">
        <v>146</v>
      </c>
      <c r="AU466" s="159" t="s">
        <v>79</v>
      </c>
      <c r="AV466" s="13" t="s">
        <v>142</v>
      </c>
      <c r="AW466" s="13" t="s">
        <v>32</v>
      </c>
      <c r="AX466" s="13" t="s">
        <v>77</v>
      </c>
      <c r="AY466" s="159" t="s">
        <v>135</v>
      </c>
    </row>
    <row r="467" spans="2:65" s="1" customFormat="1" ht="16.5" customHeight="1">
      <c r="B467" s="136"/>
      <c r="C467" s="257" t="s">
        <v>743</v>
      </c>
      <c r="D467" s="257" t="s">
        <v>137</v>
      </c>
      <c r="E467" s="258" t="s">
        <v>744</v>
      </c>
      <c r="F467" s="259" t="s">
        <v>745</v>
      </c>
      <c r="G467" s="260" t="s">
        <v>211</v>
      </c>
      <c r="H467" s="261">
        <v>124.9</v>
      </c>
      <c r="I467" s="138"/>
      <c r="J467" s="139">
        <f>ROUND(I467*H467,2)</f>
        <v>0</v>
      </c>
      <c r="K467" s="137" t="s">
        <v>141</v>
      </c>
      <c r="L467" s="30"/>
      <c r="M467" s="140" t="s">
        <v>3</v>
      </c>
      <c r="N467" s="141" t="s">
        <v>41</v>
      </c>
      <c r="O467" s="49"/>
      <c r="P467" s="142">
        <f>O467*H467</f>
        <v>0</v>
      </c>
      <c r="Q467" s="142">
        <v>0</v>
      </c>
      <c r="R467" s="142">
        <f>Q467*H467</f>
        <v>0</v>
      </c>
      <c r="S467" s="142">
        <v>0</v>
      </c>
      <c r="T467" s="143">
        <f>S467*H467</f>
        <v>0</v>
      </c>
      <c r="AR467" s="16" t="s">
        <v>244</v>
      </c>
      <c r="AT467" s="16" t="s">
        <v>137</v>
      </c>
      <c r="AU467" s="16" t="s">
        <v>79</v>
      </c>
      <c r="AY467" s="16" t="s">
        <v>135</v>
      </c>
      <c r="BE467" s="144">
        <f>IF(N467="základní",J467,0)</f>
        <v>0</v>
      </c>
      <c r="BF467" s="144">
        <f>IF(N467="snížená",J467,0)</f>
        <v>0</v>
      </c>
      <c r="BG467" s="144">
        <f>IF(N467="zákl. přenesená",J467,0)</f>
        <v>0</v>
      </c>
      <c r="BH467" s="144">
        <f>IF(N467="sníž. přenesená",J467,0)</f>
        <v>0</v>
      </c>
      <c r="BI467" s="144">
        <f>IF(N467="nulová",J467,0)</f>
        <v>0</v>
      </c>
      <c r="BJ467" s="16" t="s">
        <v>77</v>
      </c>
      <c r="BK467" s="144">
        <f>ROUND(I467*H467,2)</f>
        <v>0</v>
      </c>
      <c r="BL467" s="16" t="s">
        <v>244</v>
      </c>
      <c r="BM467" s="16" t="s">
        <v>746</v>
      </c>
    </row>
    <row r="468" spans="2:47" s="1" customFormat="1" ht="12">
      <c r="B468" s="30"/>
      <c r="C468" s="262"/>
      <c r="D468" s="263" t="s">
        <v>144</v>
      </c>
      <c r="E468" s="262"/>
      <c r="F468" s="264" t="s">
        <v>747</v>
      </c>
      <c r="G468" s="262"/>
      <c r="H468" s="262"/>
      <c r="I468" s="84"/>
      <c r="L468" s="30"/>
      <c r="M468" s="145"/>
      <c r="N468" s="49"/>
      <c r="O468" s="49"/>
      <c r="P468" s="49"/>
      <c r="Q468" s="49"/>
      <c r="R468" s="49"/>
      <c r="S468" s="49"/>
      <c r="T468" s="50"/>
      <c r="AT468" s="16" t="s">
        <v>144</v>
      </c>
      <c r="AU468" s="16" t="s">
        <v>79</v>
      </c>
    </row>
    <row r="469" spans="2:65" s="1" customFormat="1" ht="16.5" customHeight="1">
      <c r="B469" s="136"/>
      <c r="C469" s="257" t="s">
        <v>748</v>
      </c>
      <c r="D469" s="257" t="s">
        <v>137</v>
      </c>
      <c r="E469" s="258" t="s">
        <v>749</v>
      </c>
      <c r="F469" s="259" t="s">
        <v>750</v>
      </c>
      <c r="G469" s="260" t="s">
        <v>211</v>
      </c>
      <c r="H469" s="261">
        <v>124.9</v>
      </c>
      <c r="I469" s="138"/>
      <c r="J469" s="139">
        <f>ROUND(I469*H469,2)</f>
        <v>0</v>
      </c>
      <c r="K469" s="137" t="s">
        <v>141</v>
      </c>
      <c r="L469" s="30"/>
      <c r="M469" s="140" t="s">
        <v>3</v>
      </c>
      <c r="N469" s="141" t="s">
        <v>41</v>
      </c>
      <c r="O469" s="49"/>
      <c r="P469" s="142">
        <f>O469*H469</f>
        <v>0</v>
      </c>
      <c r="Q469" s="142">
        <v>3.3E-05</v>
      </c>
      <c r="R469" s="142">
        <f>Q469*H469</f>
        <v>0.004121700000000001</v>
      </c>
      <c r="S469" s="142">
        <v>0</v>
      </c>
      <c r="T469" s="143">
        <f>S469*H469</f>
        <v>0</v>
      </c>
      <c r="AR469" s="16" t="s">
        <v>244</v>
      </c>
      <c r="AT469" s="16" t="s">
        <v>137</v>
      </c>
      <c r="AU469" s="16" t="s">
        <v>79</v>
      </c>
      <c r="AY469" s="16" t="s">
        <v>135</v>
      </c>
      <c r="BE469" s="144">
        <f>IF(N469="základní",J469,0)</f>
        <v>0</v>
      </c>
      <c r="BF469" s="144">
        <f>IF(N469="snížená",J469,0)</f>
        <v>0</v>
      </c>
      <c r="BG469" s="144">
        <f>IF(N469="zákl. přenesená",J469,0)</f>
        <v>0</v>
      </c>
      <c r="BH469" s="144">
        <f>IF(N469="sníž. přenesená",J469,0)</f>
        <v>0</v>
      </c>
      <c r="BI469" s="144">
        <f>IF(N469="nulová",J469,0)</f>
        <v>0</v>
      </c>
      <c r="BJ469" s="16" t="s">
        <v>77</v>
      </c>
      <c r="BK469" s="144">
        <f>ROUND(I469*H469,2)</f>
        <v>0</v>
      </c>
      <c r="BL469" s="16" t="s">
        <v>244</v>
      </c>
      <c r="BM469" s="16" t="s">
        <v>751</v>
      </c>
    </row>
    <row r="470" spans="2:47" s="1" customFormat="1" ht="12">
      <c r="B470" s="30"/>
      <c r="C470" s="262"/>
      <c r="D470" s="263" t="s">
        <v>144</v>
      </c>
      <c r="E470" s="262"/>
      <c r="F470" s="264" t="s">
        <v>752</v>
      </c>
      <c r="G470" s="262"/>
      <c r="H470" s="262"/>
      <c r="I470" s="84"/>
      <c r="L470" s="30"/>
      <c r="M470" s="145"/>
      <c r="N470" s="49"/>
      <c r="O470" s="49"/>
      <c r="P470" s="49"/>
      <c r="Q470" s="49"/>
      <c r="R470" s="49"/>
      <c r="S470" s="49"/>
      <c r="T470" s="50"/>
      <c r="AT470" s="16" t="s">
        <v>144</v>
      </c>
      <c r="AU470" s="16" t="s">
        <v>79</v>
      </c>
    </row>
    <row r="471" spans="2:65" s="1" customFormat="1" ht="16.5" customHeight="1">
      <c r="B471" s="136"/>
      <c r="C471" s="257" t="s">
        <v>753</v>
      </c>
      <c r="D471" s="257" t="s">
        <v>137</v>
      </c>
      <c r="E471" s="258" t="s">
        <v>754</v>
      </c>
      <c r="F471" s="259" t="s">
        <v>755</v>
      </c>
      <c r="G471" s="260" t="s">
        <v>211</v>
      </c>
      <c r="H471" s="261">
        <v>124.9</v>
      </c>
      <c r="I471" s="138"/>
      <c r="J471" s="139">
        <f>ROUND(I471*H471,2)</f>
        <v>0</v>
      </c>
      <c r="K471" s="137" t="s">
        <v>141</v>
      </c>
      <c r="L471" s="30"/>
      <c r="M471" s="140" t="s">
        <v>3</v>
      </c>
      <c r="N471" s="141" t="s">
        <v>41</v>
      </c>
      <c r="O471" s="49"/>
      <c r="P471" s="142">
        <f>O471*H471</f>
        <v>0</v>
      </c>
      <c r="Q471" s="142">
        <v>0.007582</v>
      </c>
      <c r="R471" s="142">
        <f>Q471*H471</f>
        <v>0.9469918</v>
      </c>
      <c r="S471" s="142">
        <v>0</v>
      </c>
      <c r="T471" s="143">
        <f>S471*H471</f>
        <v>0</v>
      </c>
      <c r="AR471" s="16" t="s">
        <v>244</v>
      </c>
      <c r="AT471" s="16" t="s">
        <v>137</v>
      </c>
      <c r="AU471" s="16" t="s">
        <v>79</v>
      </c>
      <c r="AY471" s="16" t="s">
        <v>135</v>
      </c>
      <c r="BE471" s="144">
        <f>IF(N471="základní",J471,0)</f>
        <v>0</v>
      </c>
      <c r="BF471" s="144">
        <f>IF(N471="snížená",J471,0)</f>
        <v>0</v>
      </c>
      <c r="BG471" s="144">
        <f>IF(N471="zákl. přenesená",J471,0)</f>
        <v>0</v>
      </c>
      <c r="BH471" s="144">
        <f>IF(N471="sníž. přenesená",J471,0)</f>
        <v>0</v>
      </c>
      <c r="BI471" s="144">
        <f>IF(N471="nulová",J471,0)</f>
        <v>0</v>
      </c>
      <c r="BJ471" s="16" t="s">
        <v>77</v>
      </c>
      <c r="BK471" s="144">
        <f>ROUND(I471*H471,2)</f>
        <v>0</v>
      </c>
      <c r="BL471" s="16" t="s">
        <v>244</v>
      </c>
      <c r="BM471" s="16" t="s">
        <v>756</v>
      </c>
    </row>
    <row r="472" spans="2:47" s="1" customFormat="1" ht="12">
      <c r="B472" s="30"/>
      <c r="C472" s="262"/>
      <c r="D472" s="263" t="s">
        <v>144</v>
      </c>
      <c r="E472" s="262"/>
      <c r="F472" s="264" t="s">
        <v>757</v>
      </c>
      <c r="G472" s="262"/>
      <c r="H472" s="262"/>
      <c r="I472" s="84"/>
      <c r="L472" s="30"/>
      <c r="M472" s="145"/>
      <c r="N472" s="49"/>
      <c r="O472" s="49"/>
      <c r="P472" s="49"/>
      <c r="Q472" s="49"/>
      <c r="R472" s="49"/>
      <c r="S472" s="49"/>
      <c r="T472" s="50"/>
      <c r="AT472" s="16" t="s">
        <v>144</v>
      </c>
      <c r="AU472" s="16" t="s">
        <v>79</v>
      </c>
    </row>
    <row r="473" spans="2:65" s="1" customFormat="1" ht="16.5" customHeight="1">
      <c r="B473" s="136"/>
      <c r="C473" s="257" t="s">
        <v>758</v>
      </c>
      <c r="D473" s="257" t="s">
        <v>137</v>
      </c>
      <c r="E473" s="258" t="s">
        <v>759</v>
      </c>
      <c r="F473" s="259" t="s">
        <v>760</v>
      </c>
      <c r="G473" s="260" t="s">
        <v>211</v>
      </c>
      <c r="H473" s="261">
        <v>124.9</v>
      </c>
      <c r="I473" s="138"/>
      <c r="J473" s="139">
        <f>ROUND(I473*H473,2)</f>
        <v>0</v>
      </c>
      <c r="K473" s="137" t="s">
        <v>141</v>
      </c>
      <c r="L473" s="30"/>
      <c r="M473" s="140" t="s">
        <v>3</v>
      </c>
      <c r="N473" s="141" t="s">
        <v>41</v>
      </c>
      <c r="O473" s="49"/>
      <c r="P473" s="142">
        <f>O473*H473</f>
        <v>0</v>
      </c>
      <c r="Q473" s="142">
        <v>0.0003</v>
      </c>
      <c r="R473" s="142">
        <f>Q473*H473</f>
        <v>0.037469999999999996</v>
      </c>
      <c r="S473" s="142">
        <v>0</v>
      </c>
      <c r="T473" s="143">
        <f>S473*H473</f>
        <v>0</v>
      </c>
      <c r="AR473" s="16" t="s">
        <v>244</v>
      </c>
      <c r="AT473" s="16" t="s">
        <v>137</v>
      </c>
      <c r="AU473" s="16" t="s">
        <v>79</v>
      </c>
      <c r="AY473" s="16" t="s">
        <v>135</v>
      </c>
      <c r="BE473" s="144">
        <f>IF(N473="základní",J473,0)</f>
        <v>0</v>
      </c>
      <c r="BF473" s="144">
        <f>IF(N473="snížená",J473,0)</f>
        <v>0</v>
      </c>
      <c r="BG473" s="144">
        <f>IF(N473="zákl. přenesená",J473,0)</f>
        <v>0</v>
      </c>
      <c r="BH473" s="144">
        <f>IF(N473="sníž. přenesená",J473,0)</f>
        <v>0</v>
      </c>
      <c r="BI473" s="144">
        <f>IF(N473="nulová",J473,0)</f>
        <v>0</v>
      </c>
      <c r="BJ473" s="16" t="s">
        <v>77</v>
      </c>
      <c r="BK473" s="144">
        <f>ROUND(I473*H473,2)</f>
        <v>0</v>
      </c>
      <c r="BL473" s="16" t="s">
        <v>244</v>
      </c>
      <c r="BM473" s="16" t="s">
        <v>761</v>
      </c>
    </row>
    <row r="474" spans="2:47" s="1" customFormat="1" ht="12">
      <c r="B474" s="30"/>
      <c r="C474" s="262"/>
      <c r="D474" s="263" t="s">
        <v>144</v>
      </c>
      <c r="E474" s="262"/>
      <c r="F474" s="264" t="s">
        <v>762</v>
      </c>
      <c r="G474" s="262"/>
      <c r="H474" s="262"/>
      <c r="I474" s="84"/>
      <c r="L474" s="30"/>
      <c r="M474" s="145"/>
      <c r="N474" s="49"/>
      <c r="O474" s="49"/>
      <c r="P474" s="49"/>
      <c r="Q474" s="49"/>
      <c r="R474" s="49"/>
      <c r="S474" s="49"/>
      <c r="T474" s="50"/>
      <c r="AT474" s="16" t="s">
        <v>144</v>
      </c>
      <c r="AU474" s="16" t="s">
        <v>79</v>
      </c>
    </row>
    <row r="475" spans="2:65" s="1" customFormat="1" ht="22.5" customHeight="1">
      <c r="B475" s="136"/>
      <c r="C475" s="276" t="s">
        <v>763</v>
      </c>
      <c r="D475" s="276" t="s">
        <v>172</v>
      </c>
      <c r="E475" s="277" t="s">
        <v>764</v>
      </c>
      <c r="F475" s="278" t="s">
        <v>765</v>
      </c>
      <c r="G475" s="279" t="s">
        <v>211</v>
      </c>
      <c r="H475" s="280">
        <v>137.39</v>
      </c>
      <c r="I475" s="165"/>
      <c r="J475" s="166">
        <f>ROUND(I475*H475,2)</f>
        <v>0</v>
      </c>
      <c r="K475" s="164" t="s">
        <v>141</v>
      </c>
      <c r="L475" s="167"/>
      <c r="M475" s="168" t="s">
        <v>3</v>
      </c>
      <c r="N475" s="169" t="s">
        <v>41</v>
      </c>
      <c r="O475" s="49"/>
      <c r="P475" s="142">
        <f>O475*H475</f>
        <v>0</v>
      </c>
      <c r="Q475" s="142">
        <v>0.00287</v>
      </c>
      <c r="R475" s="142">
        <f>Q475*H475</f>
        <v>0.3943093</v>
      </c>
      <c r="S475" s="142">
        <v>0</v>
      </c>
      <c r="T475" s="143">
        <f>S475*H475</f>
        <v>0</v>
      </c>
      <c r="AR475" s="16" t="s">
        <v>334</v>
      </c>
      <c r="AT475" s="16" t="s">
        <v>172</v>
      </c>
      <c r="AU475" s="16" t="s">
        <v>79</v>
      </c>
      <c r="AY475" s="16" t="s">
        <v>135</v>
      </c>
      <c r="BE475" s="144">
        <f>IF(N475="základní",J475,0)</f>
        <v>0</v>
      </c>
      <c r="BF475" s="144">
        <f>IF(N475="snížená",J475,0)</f>
        <v>0</v>
      </c>
      <c r="BG475" s="144">
        <f>IF(N475="zákl. přenesená",J475,0)</f>
        <v>0</v>
      </c>
      <c r="BH475" s="144">
        <f>IF(N475="sníž. přenesená",J475,0)</f>
        <v>0</v>
      </c>
      <c r="BI475" s="144">
        <f>IF(N475="nulová",J475,0)</f>
        <v>0</v>
      </c>
      <c r="BJ475" s="16" t="s">
        <v>77</v>
      </c>
      <c r="BK475" s="144">
        <f>ROUND(I475*H475,2)</f>
        <v>0</v>
      </c>
      <c r="BL475" s="16" t="s">
        <v>244</v>
      </c>
      <c r="BM475" s="16" t="s">
        <v>766</v>
      </c>
    </row>
    <row r="476" spans="2:47" s="1" customFormat="1" ht="12">
      <c r="B476" s="30"/>
      <c r="C476" s="262"/>
      <c r="D476" s="263" t="s">
        <v>144</v>
      </c>
      <c r="E476" s="262"/>
      <c r="F476" s="264" t="s">
        <v>765</v>
      </c>
      <c r="G476" s="262"/>
      <c r="H476" s="262"/>
      <c r="I476" s="84"/>
      <c r="L476" s="30"/>
      <c r="M476" s="145"/>
      <c r="N476" s="49"/>
      <c r="O476" s="49"/>
      <c r="P476" s="49"/>
      <c r="Q476" s="49"/>
      <c r="R476" s="49"/>
      <c r="S476" s="49"/>
      <c r="T476" s="50"/>
      <c r="AT476" s="16" t="s">
        <v>144</v>
      </c>
      <c r="AU476" s="16" t="s">
        <v>79</v>
      </c>
    </row>
    <row r="477" spans="2:51" s="12" customFormat="1" ht="12">
      <c r="B477" s="152"/>
      <c r="C477" s="268"/>
      <c r="D477" s="263" t="s">
        <v>146</v>
      </c>
      <c r="E477" s="268"/>
      <c r="F477" s="270" t="s">
        <v>767</v>
      </c>
      <c r="G477" s="268"/>
      <c r="H477" s="271">
        <v>137.39</v>
      </c>
      <c r="I477" s="154"/>
      <c r="L477" s="152"/>
      <c r="M477" s="155"/>
      <c r="N477" s="156"/>
      <c r="O477" s="156"/>
      <c r="P477" s="156"/>
      <c r="Q477" s="156"/>
      <c r="R477" s="156"/>
      <c r="S477" s="156"/>
      <c r="T477" s="157"/>
      <c r="AT477" s="153" t="s">
        <v>146</v>
      </c>
      <c r="AU477" s="153" t="s">
        <v>79</v>
      </c>
      <c r="AV477" s="12" t="s">
        <v>79</v>
      </c>
      <c r="AW477" s="12" t="s">
        <v>4</v>
      </c>
      <c r="AX477" s="12" t="s">
        <v>77</v>
      </c>
      <c r="AY477" s="153" t="s">
        <v>135</v>
      </c>
    </row>
    <row r="478" spans="2:65" s="1" customFormat="1" ht="16.5" customHeight="1">
      <c r="B478" s="136"/>
      <c r="C478" s="257" t="s">
        <v>768</v>
      </c>
      <c r="D478" s="257" t="s">
        <v>137</v>
      </c>
      <c r="E478" s="258" t="s">
        <v>769</v>
      </c>
      <c r="F478" s="259" t="s">
        <v>770</v>
      </c>
      <c r="G478" s="260" t="s">
        <v>275</v>
      </c>
      <c r="H478" s="261">
        <v>245</v>
      </c>
      <c r="I478" s="138"/>
      <c r="J478" s="139">
        <f>ROUND(I478*H478,2)</f>
        <v>0</v>
      </c>
      <c r="K478" s="137" t="s">
        <v>141</v>
      </c>
      <c r="L478" s="30"/>
      <c r="M478" s="140" t="s">
        <v>3</v>
      </c>
      <c r="N478" s="141" t="s">
        <v>41</v>
      </c>
      <c r="O478" s="49"/>
      <c r="P478" s="142">
        <f>O478*H478</f>
        <v>0</v>
      </c>
      <c r="Q478" s="142">
        <v>1.4935E-05</v>
      </c>
      <c r="R478" s="142">
        <f>Q478*H478</f>
        <v>0.003659075</v>
      </c>
      <c r="S478" s="142">
        <v>0</v>
      </c>
      <c r="T478" s="143">
        <f>S478*H478</f>
        <v>0</v>
      </c>
      <c r="AR478" s="16" t="s">
        <v>244</v>
      </c>
      <c r="AT478" s="16" t="s">
        <v>137</v>
      </c>
      <c r="AU478" s="16" t="s">
        <v>79</v>
      </c>
      <c r="AY478" s="16" t="s">
        <v>135</v>
      </c>
      <c r="BE478" s="144">
        <f>IF(N478="základní",J478,0)</f>
        <v>0</v>
      </c>
      <c r="BF478" s="144">
        <f>IF(N478="snížená",J478,0)</f>
        <v>0</v>
      </c>
      <c r="BG478" s="144">
        <f>IF(N478="zákl. přenesená",J478,0)</f>
        <v>0</v>
      </c>
      <c r="BH478" s="144">
        <f>IF(N478="sníž. přenesená",J478,0)</f>
        <v>0</v>
      </c>
      <c r="BI478" s="144">
        <f>IF(N478="nulová",J478,0)</f>
        <v>0</v>
      </c>
      <c r="BJ478" s="16" t="s">
        <v>77</v>
      </c>
      <c r="BK478" s="144">
        <f>ROUND(I478*H478,2)</f>
        <v>0</v>
      </c>
      <c r="BL478" s="16" t="s">
        <v>244</v>
      </c>
      <c r="BM478" s="16" t="s">
        <v>771</v>
      </c>
    </row>
    <row r="479" spans="2:47" s="1" customFormat="1" ht="12">
      <c r="B479" s="30"/>
      <c r="C479" s="262"/>
      <c r="D479" s="263" t="s">
        <v>144</v>
      </c>
      <c r="E479" s="262"/>
      <c r="F479" s="264" t="s">
        <v>772</v>
      </c>
      <c r="G479" s="262"/>
      <c r="H479" s="262"/>
      <c r="I479" s="84"/>
      <c r="L479" s="30"/>
      <c r="M479" s="145"/>
      <c r="N479" s="49"/>
      <c r="O479" s="49"/>
      <c r="P479" s="49"/>
      <c r="Q479" s="49"/>
      <c r="R479" s="49"/>
      <c r="S479" s="49"/>
      <c r="T479" s="50"/>
      <c r="AT479" s="16" t="s">
        <v>144</v>
      </c>
      <c r="AU479" s="16" t="s">
        <v>79</v>
      </c>
    </row>
    <row r="480" spans="2:65" s="1" customFormat="1" ht="16.5" customHeight="1">
      <c r="B480" s="136"/>
      <c r="C480" s="276" t="s">
        <v>773</v>
      </c>
      <c r="D480" s="276" t="s">
        <v>172</v>
      </c>
      <c r="E480" s="277" t="s">
        <v>774</v>
      </c>
      <c r="F480" s="278" t="s">
        <v>775</v>
      </c>
      <c r="G480" s="279" t="s">
        <v>223</v>
      </c>
      <c r="H480" s="280">
        <v>101.959</v>
      </c>
      <c r="I480" s="165"/>
      <c r="J480" s="166">
        <f>ROUND(I480*H480,2)</f>
        <v>0</v>
      </c>
      <c r="K480" s="164" t="s">
        <v>3</v>
      </c>
      <c r="L480" s="167"/>
      <c r="M480" s="168" t="s">
        <v>3</v>
      </c>
      <c r="N480" s="169" t="s">
        <v>41</v>
      </c>
      <c r="O480" s="49"/>
      <c r="P480" s="142">
        <f>O480*H480</f>
        <v>0</v>
      </c>
      <c r="Q480" s="142">
        <v>0.00015</v>
      </c>
      <c r="R480" s="142">
        <f>Q480*H480</f>
        <v>0.01529385</v>
      </c>
      <c r="S480" s="142">
        <v>0</v>
      </c>
      <c r="T480" s="143">
        <f>S480*H480</f>
        <v>0</v>
      </c>
      <c r="AR480" s="16" t="s">
        <v>334</v>
      </c>
      <c r="AT480" s="16" t="s">
        <v>172</v>
      </c>
      <c r="AU480" s="16" t="s">
        <v>79</v>
      </c>
      <c r="AY480" s="16" t="s">
        <v>135</v>
      </c>
      <c r="BE480" s="144">
        <f>IF(N480="základní",J480,0)</f>
        <v>0</v>
      </c>
      <c r="BF480" s="144">
        <f>IF(N480="snížená",J480,0)</f>
        <v>0</v>
      </c>
      <c r="BG480" s="144">
        <f>IF(N480="zákl. přenesená",J480,0)</f>
        <v>0</v>
      </c>
      <c r="BH480" s="144">
        <f>IF(N480="sníž. přenesená",J480,0)</f>
        <v>0</v>
      </c>
      <c r="BI480" s="144">
        <f>IF(N480="nulová",J480,0)</f>
        <v>0</v>
      </c>
      <c r="BJ480" s="16" t="s">
        <v>77</v>
      </c>
      <c r="BK480" s="144">
        <f>ROUND(I480*H480,2)</f>
        <v>0</v>
      </c>
      <c r="BL480" s="16" t="s">
        <v>244</v>
      </c>
      <c r="BM480" s="16" t="s">
        <v>776</v>
      </c>
    </row>
    <row r="481" spans="2:47" s="1" customFormat="1" ht="12">
      <c r="B481" s="30"/>
      <c r="C481" s="262"/>
      <c r="D481" s="263" t="s">
        <v>144</v>
      </c>
      <c r="E481" s="262"/>
      <c r="F481" s="264" t="s">
        <v>775</v>
      </c>
      <c r="G481" s="262"/>
      <c r="H481" s="262"/>
      <c r="I481" s="84"/>
      <c r="L481" s="30"/>
      <c r="M481" s="145"/>
      <c r="N481" s="49"/>
      <c r="O481" s="49"/>
      <c r="P481" s="49"/>
      <c r="Q481" s="49"/>
      <c r="R481" s="49"/>
      <c r="S481" s="49"/>
      <c r="T481" s="50"/>
      <c r="AT481" s="16" t="s">
        <v>144</v>
      </c>
      <c r="AU481" s="16" t="s">
        <v>79</v>
      </c>
    </row>
    <row r="482" spans="2:51" s="12" customFormat="1" ht="12">
      <c r="B482" s="152"/>
      <c r="C482" s="268"/>
      <c r="D482" s="263" t="s">
        <v>146</v>
      </c>
      <c r="E482" s="269" t="s">
        <v>3</v>
      </c>
      <c r="F482" s="270" t="s">
        <v>777</v>
      </c>
      <c r="G482" s="268"/>
      <c r="H482" s="271">
        <v>99.96</v>
      </c>
      <c r="I482" s="154"/>
      <c r="L482" s="152"/>
      <c r="M482" s="155"/>
      <c r="N482" s="156"/>
      <c r="O482" s="156"/>
      <c r="P482" s="156"/>
      <c r="Q482" s="156"/>
      <c r="R482" s="156"/>
      <c r="S482" s="156"/>
      <c r="T482" s="157"/>
      <c r="AT482" s="153" t="s">
        <v>146</v>
      </c>
      <c r="AU482" s="153" t="s">
        <v>79</v>
      </c>
      <c r="AV482" s="12" t="s">
        <v>79</v>
      </c>
      <c r="AW482" s="12" t="s">
        <v>32</v>
      </c>
      <c r="AX482" s="12" t="s">
        <v>69</v>
      </c>
      <c r="AY482" s="153" t="s">
        <v>135</v>
      </c>
    </row>
    <row r="483" spans="2:51" s="13" customFormat="1" ht="12">
      <c r="B483" s="158"/>
      <c r="C483" s="272"/>
      <c r="D483" s="263" t="s">
        <v>146</v>
      </c>
      <c r="E483" s="273" t="s">
        <v>3</v>
      </c>
      <c r="F483" s="274" t="s">
        <v>151</v>
      </c>
      <c r="G483" s="272"/>
      <c r="H483" s="275">
        <v>99.96</v>
      </c>
      <c r="I483" s="160"/>
      <c r="L483" s="158"/>
      <c r="M483" s="161"/>
      <c r="N483" s="162"/>
      <c r="O483" s="162"/>
      <c r="P483" s="162"/>
      <c r="Q483" s="162"/>
      <c r="R483" s="162"/>
      <c r="S483" s="162"/>
      <c r="T483" s="163"/>
      <c r="AT483" s="159" t="s">
        <v>146</v>
      </c>
      <c r="AU483" s="159" t="s">
        <v>79</v>
      </c>
      <c r="AV483" s="13" t="s">
        <v>142</v>
      </c>
      <c r="AW483" s="13" t="s">
        <v>32</v>
      </c>
      <c r="AX483" s="13" t="s">
        <v>77</v>
      </c>
      <c r="AY483" s="159" t="s">
        <v>135</v>
      </c>
    </row>
    <row r="484" spans="2:51" s="12" customFormat="1" ht="12">
      <c r="B484" s="152"/>
      <c r="C484" s="268"/>
      <c r="D484" s="263" t="s">
        <v>146</v>
      </c>
      <c r="E484" s="268"/>
      <c r="F484" s="270" t="s">
        <v>778</v>
      </c>
      <c r="G484" s="268"/>
      <c r="H484" s="271">
        <v>101.959</v>
      </c>
      <c r="I484" s="154"/>
      <c r="L484" s="152"/>
      <c r="M484" s="155"/>
      <c r="N484" s="156"/>
      <c r="O484" s="156"/>
      <c r="P484" s="156"/>
      <c r="Q484" s="156"/>
      <c r="R484" s="156"/>
      <c r="S484" s="156"/>
      <c r="T484" s="157"/>
      <c r="AT484" s="153" t="s">
        <v>146</v>
      </c>
      <c r="AU484" s="153" t="s">
        <v>79</v>
      </c>
      <c r="AV484" s="12" t="s">
        <v>79</v>
      </c>
      <c r="AW484" s="12" t="s">
        <v>4</v>
      </c>
      <c r="AX484" s="12" t="s">
        <v>77</v>
      </c>
      <c r="AY484" s="153" t="s">
        <v>135</v>
      </c>
    </row>
    <row r="485" spans="2:65" s="1" customFormat="1" ht="16.5" customHeight="1">
      <c r="B485" s="136"/>
      <c r="C485" s="257" t="s">
        <v>779</v>
      </c>
      <c r="D485" s="257" t="s">
        <v>137</v>
      </c>
      <c r="E485" s="258" t="s">
        <v>780</v>
      </c>
      <c r="F485" s="259" t="s">
        <v>781</v>
      </c>
      <c r="G485" s="260" t="s">
        <v>175</v>
      </c>
      <c r="H485" s="261">
        <v>1.402</v>
      </c>
      <c r="I485" s="138"/>
      <c r="J485" s="139">
        <f>ROUND(I485*H485,2)</f>
        <v>0</v>
      </c>
      <c r="K485" s="137" t="s">
        <v>141</v>
      </c>
      <c r="L485" s="30"/>
      <c r="M485" s="140" t="s">
        <v>3</v>
      </c>
      <c r="N485" s="141" t="s">
        <v>41</v>
      </c>
      <c r="O485" s="49"/>
      <c r="P485" s="142">
        <f>O485*H485</f>
        <v>0</v>
      </c>
      <c r="Q485" s="142">
        <v>0</v>
      </c>
      <c r="R485" s="142">
        <f>Q485*H485</f>
        <v>0</v>
      </c>
      <c r="S485" s="142">
        <v>0</v>
      </c>
      <c r="T485" s="143">
        <f>S485*H485</f>
        <v>0</v>
      </c>
      <c r="AR485" s="16" t="s">
        <v>244</v>
      </c>
      <c r="AT485" s="16" t="s">
        <v>137</v>
      </c>
      <c r="AU485" s="16" t="s">
        <v>79</v>
      </c>
      <c r="AY485" s="16" t="s">
        <v>135</v>
      </c>
      <c r="BE485" s="144">
        <f>IF(N485="základní",J485,0)</f>
        <v>0</v>
      </c>
      <c r="BF485" s="144">
        <f>IF(N485="snížená",J485,0)</f>
        <v>0</v>
      </c>
      <c r="BG485" s="144">
        <f>IF(N485="zákl. přenesená",J485,0)</f>
        <v>0</v>
      </c>
      <c r="BH485" s="144">
        <f>IF(N485="sníž. přenesená",J485,0)</f>
        <v>0</v>
      </c>
      <c r="BI485" s="144">
        <f>IF(N485="nulová",J485,0)</f>
        <v>0</v>
      </c>
      <c r="BJ485" s="16" t="s">
        <v>77</v>
      </c>
      <c r="BK485" s="144">
        <f>ROUND(I485*H485,2)</f>
        <v>0</v>
      </c>
      <c r="BL485" s="16" t="s">
        <v>244</v>
      </c>
      <c r="BM485" s="16" t="s">
        <v>782</v>
      </c>
    </row>
    <row r="486" spans="2:47" s="1" customFormat="1" ht="19.5">
      <c r="B486" s="30"/>
      <c r="C486" s="262"/>
      <c r="D486" s="263" t="s">
        <v>144</v>
      </c>
      <c r="E486" s="262"/>
      <c r="F486" s="264" t="s">
        <v>783</v>
      </c>
      <c r="G486" s="262"/>
      <c r="H486" s="262"/>
      <c r="I486" s="84"/>
      <c r="L486" s="30"/>
      <c r="M486" s="145"/>
      <c r="N486" s="49"/>
      <c r="O486" s="49"/>
      <c r="P486" s="49"/>
      <c r="Q486" s="49"/>
      <c r="R486" s="49"/>
      <c r="S486" s="49"/>
      <c r="T486" s="50"/>
      <c r="AT486" s="16" t="s">
        <v>144</v>
      </c>
      <c r="AU486" s="16" t="s">
        <v>79</v>
      </c>
    </row>
    <row r="487" spans="2:63" s="10" customFormat="1" ht="22.9" customHeight="1">
      <c r="B487" s="125"/>
      <c r="C487" s="253"/>
      <c r="D487" s="254" t="s">
        <v>68</v>
      </c>
      <c r="E487" s="256" t="s">
        <v>784</v>
      </c>
      <c r="F487" s="256" t="s">
        <v>785</v>
      </c>
      <c r="G487" s="253"/>
      <c r="H487" s="253"/>
      <c r="I487" s="127"/>
      <c r="J487" s="135">
        <f>BK487</f>
        <v>0</v>
      </c>
      <c r="L487" s="125"/>
      <c r="M487" s="129"/>
      <c r="N487" s="130"/>
      <c r="O487" s="130"/>
      <c r="P487" s="131">
        <f>SUM(P488:P502)</f>
        <v>0</v>
      </c>
      <c r="Q487" s="130"/>
      <c r="R487" s="131">
        <f>SUM(R488:R502)</f>
        <v>2.3260692</v>
      </c>
      <c r="S487" s="130"/>
      <c r="T487" s="132">
        <f>SUM(T488:T502)</f>
        <v>0</v>
      </c>
      <c r="AR487" s="126" t="s">
        <v>79</v>
      </c>
      <c r="AT487" s="133" t="s">
        <v>68</v>
      </c>
      <c r="AU487" s="133" t="s">
        <v>77</v>
      </c>
      <c r="AY487" s="126" t="s">
        <v>135</v>
      </c>
      <c r="BK487" s="134">
        <f>SUM(BK488:BK502)</f>
        <v>0</v>
      </c>
    </row>
    <row r="488" spans="2:65" s="1" customFormat="1" ht="16.5" customHeight="1">
      <c r="B488" s="136"/>
      <c r="C488" s="257" t="s">
        <v>786</v>
      </c>
      <c r="D488" s="257" t="s">
        <v>137</v>
      </c>
      <c r="E488" s="258" t="s">
        <v>787</v>
      </c>
      <c r="F488" s="259" t="s">
        <v>788</v>
      </c>
      <c r="G488" s="260" t="s">
        <v>211</v>
      </c>
      <c r="H488" s="261">
        <v>121.72</v>
      </c>
      <c r="I488" s="138"/>
      <c r="J488" s="139">
        <f>ROUND(I488*H488,2)</f>
        <v>0</v>
      </c>
      <c r="K488" s="137" t="s">
        <v>141</v>
      </c>
      <c r="L488" s="30"/>
      <c r="M488" s="140" t="s">
        <v>3</v>
      </c>
      <c r="N488" s="141" t="s">
        <v>41</v>
      </c>
      <c r="O488" s="49"/>
      <c r="P488" s="142">
        <f>O488*H488</f>
        <v>0</v>
      </c>
      <c r="Q488" s="142">
        <v>0.0052</v>
      </c>
      <c r="R488" s="142">
        <f>Q488*H488</f>
        <v>0.632944</v>
      </c>
      <c r="S488" s="142">
        <v>0</v>
      </c>
      <c r="T488" s="143">
        <f>S488*H488</f>
        <v>0</v>
      </c>
      <c r="AR488" s="16" t="s">
        <v>244</v>
      </c>
      <c r="AT488" s="16" t="s">
        <v>137</v>
      </c>
      <c r="AU488" s="16" t="s">
        <v>79</v>
      </c>
      <c r="AY488" s="16" t="s">
        <v>135</v>
      </c>
      <c r="BE488" s="144">
        <f>IF(N488="základní",J488,0)</f>
        <v>0</v>
      </c>
      <c r="BF488" s="144">
        <f>IF(N488="snížená",J488,0)</f>
        <v>0</v>
      </c>
      <c r="BG488" s="144">
        <f>IF(N488="zákl. přenesená",J488,0)</f>
        <v>0</v>
      </c>
      <c r="BH488" s="144">
        <f>IF(N488="sníž. přenesená",J488,0)</f>
        <v>0</v>
      </c>
      <c r="BI488" s="144">
        <f>IF(N488="nulová",J488,0)</f>
        <v>0</v>
      </c>
      <c r="BJ488" s="16" t="s">
        <v>77</v>
      </c>
      <c r="BK488" s="144">
        <f>ROUND(I488*H488,2)</f>
        <v>0</v>
      </c>
      <c r="BL488" s="16" t="s">
        <v>244</v>
      </c>
      <c r="BM488" s="16" t="s">
        <v>789</v>
      </c>
    </row>
    <row r="489" spans="2:47" s="1" customFormat="1" ht="12">
      <c r="B489" s="30"/>
      <c r="C489" s="262"/>
      <c r="D489" s="263" t="s">
        <v>144</v>
      </c>
      <c r="E489" s="262"/>
      <c r="F489" s="264" t="s">
        <v>790</v>
      </c>
      <c r="G489" s="262"/>
      <c r="H489" s="262"/>
      <c r="I489" s="84"/>
      <c r="L489" s="30"/>
      <c r="M489" s="145"/>
      <c r="N489" s="49"/>
      <c r="O489" s="49"/>
      <c r="P489" s="49"/>
      <c r="Q489" s="49"/>
      <c r="R489" s="49"/>
      <c r="S489" s="49"/>
      <c r="T489" s="50"/>
      <c r="AT489" s="16" t="s">
        <v>144</v>
      </c>
      <c r="AU489" s="16" t="s">
        <v>79</v>
      </c>
    </row>
    <row r="490" spans="2:51" s="12" customFormat="1" ht="22.5">
      <c r="B490" s="152"/>
      <c r="C490" s="268"/>
      <c r="D490" s="263" t="s">
        <v>146</v>
      </c>
      <c r="E490" s="269" t="s">
        <v>3</v>
      </c>
      <c r="F490" s="270" t="s">
        <v>791</v>
      </c>
      <c r="G490" s="268"/>
      <c r="H490" s="271">
        <v>121.72</v>
      </c>
      <c r="I490" s="154"/>
      <c r="L490" s="152"/>
      <c r="M490" s="155"/>
      <c r="N490" s="156"/>
      <c r="O490" s="156"/>
      <c r="P490" s="156"/>
      <c r="Q490" s="156"/>
      <c r="R490" s="156"/>
      <c r="S490" s="156"/>
      <c r="T490" s="157"/>
      <c r="AT490" s="153" t="s">
        <v>146</v>
      </c>
      <c r="AU490" s="153" t="s">
        <v>79</v>
      </c>
      <c r="AV490" s="12" t="s">
        <v>79</v>
      </c>
      <c r="AW490" s="12" t="s">
        <v>32</v>
      </c>
      <c r="AX490" s="12" t="s">
        <v>69</v>
      </c>
      <c r="AY490" s="153" t="s">
        <v>135</v>
      </c>
    </row>
    <row r="491" spans="2:51" s="13" customFormat="1" ht="12">
      <c r="B491" s="158"/>
      <c r="C491" s="272"/>
      <c r="D491" s="263" t="s">
        <v>146</v>
      </c>
      <c r="E491" s="273" t="s">
        <v>3</v>
      </c>
      <c r="F491" s="274" t="s">
        <v>151</v>
      </c>
      <c r="G491" s="272"/>
      <c r="H491" s="275">
        <v>121.72</v>
      </c>
      <c r="I491" s="160"/>
      <c r="L491" s="158"/>
      <c r="M491" s="161"/>
      <c r="N491" s="162"/>
      <c r="O491" s="162"/>
      <c r="P491" s="162"/>
      <c r="Q491" s="162"/>
      <c r="R491" s="162"/>
      <c r="S491" s="162"/>
      <c r="T491" s="163"/>
      <c r="AT491" s="159" t="s">
        <v>146</v>
      </c>
      <c r="AU491" s="159" t="s">
        <v>79</v>
      </c>
      <c r="AV491" s="13" t="s">
        <v>142</v>
      </c>
      <c r="AW491" s="13" t="s">
        <v>32</v>
      </c>
      <c r="AX491" s="13" t="s">
        <v>77</v>
      </c>
      <c r="AY491" s="159" t="s">
        <v>135</v>
      </c>
    </row>
    <row r="492" spans="2:65" s="1" customFormat="1" ht="16.5" customHeight="1">
      <c r="B492" s="136"/>
      <c r="C492" s="276" t="s">
        <v>792</v>
      </c>
      <c r="D492" s="276" t="s">
        <v>172</v>
      </c>
      <c r="E492" s="277" t="s">
        <v>793</v>
      </c>
      <c r="F492" s="278" t="s">
        <v>794</v>
      </c>
      <c r="G492" s="279" t="s">
        <v>211</v>
      </c>
      <c r="H492" s="280">
        <v>133.892</v>
      </c>
      <c r="I492" s="165"/>
      <c r="J492" s="166">
        <f>ROUND(I492*H492,2)</f>
        <v>0</v>
      </c>
      <c r="K492" s="164" t="s">
        <v>3</v>
      </c>
      <c r="L492" s="167"/>
      <c r="M492" s="168" t="s">
        <v>3</v>
      </c>
      <c r="N492" s="169" t="s">
        <v>41</v>
      </c>
      <c r="O492" s="49"/>
      <c r="P492" s="142">
        <f>O492*H492</f>
        <v>0</v>
      </c>
      <c r="Q492" s="142">
        <v>0.0118</v>
      </c>
      <c r="R492" s="142">
        <f>Q492*H492</f>
        <v>1.5799256</v>
      </c>
      <c r="S492" s="142">
        <v>0</v>
      </c>
      <c r="T492" s="143">
        <f>S492*H492</f>
        <v>0</v>
      </c>
      <c r="AR492" s="16" t="s">
        <v>334</v>
      </c>
      <c r="AT492" s="16" t="s">
        <v>172</v>
      </c>
      <c r="AU492" s="16" t="s">
        <v>79</v>
      </c>
      <c r="AY492" s="16" t="s">
        <v>135</v>
      </c>
      <c r="BE492" s="144">
        <f>IF(N492="základní",J492,0)</f>
        <v>0</v>
      </c>
      <c r="BF492" s="144">
        <f>IF(N492="snížená",J492,0)</f>
        <v>0</v>
      </c>
      <c r="BG492" s="144">
        <f>IF(N492="zákl. přenesená",J492,0)</f>
        <v>0</v>
      </c>
      <c r="BH492" s="144">
        <f>IF(N492="sníž. přenesená",J492,0)</f>
        <v>0</v>
      </c>
      <c r="BI492" s="144">
        <f>IF(N492="nulová",J492,0)</f>
        <v>0</v>
      </c>
      <c r="BJ492" s="16" t="s">
        <v>77</v>
      </c>
      <c r="BK492" s="144">
        <f>ROUND(I492*H492,2)</f>
        <v>0</v>
      </c>
      <c r="BL492" s="16" t="s">
        <v>244</v>
      </c>
      <c r="BM492" s="16" t="s">
        <v>795</v>
      </c>
    </row>
    <row r="493" spans="2:47" s="1" customFormat="1" ht="12">
      <c r="B493" s="30"/>
      <c r="C493" s="262"/>
      <c r="D493" s="263" t="s">
        <v>144</v>
      </c>
      <c r="E493" s="262"/>
      <c r="F493" s="264" t="s">
        <v>796</v>
      </c>
      <c r="G493" s="262"/>
      <c r="H493" s="262"/>
      <c r="I493" s="84"/>
      <c r="L493" s="30"/>
      <c r="M493" s="145"/>
      <c r="N493" s="49"/>
      <c r="O493" s="49"/>
      <c r="P493" s="49"/>
      <c r="Q493" s="49"/>
      <c r="R493" s="49"/>
      <c r="S493" s="49"/>
      <c r="T493" s="50"/>
      <c r="AT493" s="16" t="s">
        <v>144</v>
      </c>
      <c r="AU493" s="16" t="s">
        <v>79</v>
      </c>
    </row>
    <row r="494" spans="2:51" s="12" customFormat="1" ht="12">
      <c r="B494" s="152"/>
      <c r="C494" s="268"/>
      <c r="D494" s="263" t="s">
        <v>146</v>
      </c>
      <c r="E494" s="268"/>
      <c r="F494" s="270" t="s">
        <v>797</v>
      </c>
      <c r="G494" s="268"/>
      <c r="H494" s="271">
        <v>133.892</v>
      </c>
      <c r="I494" s="154"/>
      <c r="L494" s="152"/>
      <c r="M494" s="155"/>
      <c r="N494" s="156"/>
      <c r="O494" s="156"/>
      <c r="P494" s="156"/>
      <c r="Q494" s="156"/>
      <c r="R494" s="156"/>
      <c r="S494" s="156"/>
      <c r="T494" s="157"/>
      <c r="AT494" s="153" t="s">
        <v>146</v>
      </c>
      <c r="AU494" s="153" t="s">
        <v>79</v>
      </c>
      <c r="AV494" s="12" t="s">
        <v>79</v>
      </c>
      <c r="AW494" s="12" t="s">
        <v>4</v>
      </c>
      <c r="AX494" s="12" t="s">
        <v>77</v>
      </c>
      <c r="AY494" s="153" t="s">
        <v>135</v>
      </c>
    </row>
    <row r="495" spans="2:65" s="1" customFormat="1" ht="16.5" customHeight="1">
      <c r="B495" s="136"/>
      <c r="C495" s="257" t="s">
        <v>798</v>
      </c>
      <c r="D495" s="257" t="s">
        <v>137</v>
      </c>
      <c r="E495" s="258" t="s">
        <v>799</v>
      </c>
      <c r="F495" s="259" t="s">
        <v>800</v>
      </c>
      <c r="G495" s="260" t="s">
        <v>211</v>
      </c>
      <c r="H495" s="261">
        <v>121.72</v>
      </c>
      <c r="I495" s="138"/>
      <c r="J495" s="139">
        <f>ROUND(I495*H495,2)</f>
        <v>0</v>
      </c>
      <c r="K495" s="137" t="s">
        <v>141</v>
      </c>
      <c r="L495" s="30"/>
      <c r="M495" s="140" t="s">
        <v>3</v>
      </c>
      <c r="N495" s="141" t="s">
        <v>41</v>
      </c>
      <c r="O495" s="49"/>
      <c r="P495" s="142">
        <f>O495*H495</f>
        <v>0</v>
      </c>
      <c r="Q495" s="142">
        <v>0</v>
      </c>
      <c r="R495" s="142">
        <f>Q495*H495</f>
        <v>0</v>
      </c>
      <c r="S495" s="142">
        <v>0</v>
      </c>
      <c r="T495" s="143">
        <f>S495*H495</f>
        <v>0</v>
      </c>
      <c r="AR495" s="16" t="s">
        <v>244</v>
      </c>
      <c r="AT495" s="16" t="s">
        <v>137</v>
      </c>
      <c r="AU495" s="16" t="s">
        <v>79</v>
      </c>
      <c r="AY495" s="16" t="s">
        <v>135</v>
      </c>
      <c r="BE495" s="144">
        <f>IF(N495="základní",J495,0)</f>
        <v>0</v>
      </c>
      <c r="BF495" s="144">
        <f>IF(N495="snížená",J495,0)</f>
        <v>0</v>
      </c>
      <c r="BG495" s="144">
        <f>IF(N495="zákl. přenesená",J495,0)</f>
        <v>0</v>
      </c>
      <c r="BH495" s="144">
        <f>IF(N495="sníž. přenesená",J495,0)</f>
        <v>0</v>
      </c>
      <c r="BI495" s="144">
        <f>IF(N495="nulová",J495,0)</f>
        <v>0</v>
      </c>
      <c r="BJ495" s="16" t="s">
        <v>77</v>
      </c>
      <c r="BK495" s="144">
        <f>ROUND(I495*H495,2)</f>
        <v>0</v>
      </c>
      <c r="BL495" s="16" t="s">
        <v>244</v>
      </c>
      <c r="BM495" s="16" t="s">
        <v>801</v>
      </c>
    </row>
    <row r="496" spans="2:47" s="1" customFormat="1" ht="12">
      <c r="B496" s="30"/>
      <c r="C496" s="262"/>
      <c r="D496" s="263" t="s">
        <v>144</v>
      </c>
      <c r="E496" s="262"/>
      <c r="F496" s="264" t="s">
        <v>802</v>
      </c>
      <c r="G496" s="262"/>
      <c r="H496" s="262"/>
      <c r="I496" s="84"/>
      <c r="L496" s="30"/>
      <c r="M496" s="145"/>
      <c r="N496" s="49"/>
      <c r="O496" s="49"/>
      <c r="P496" s="49"/>
      <c r="Q496" s="49"/>
      <c r="R496" s="49"/>
      <c r="S496" s="49"/>
      <c r="T496" s="50"/>
      <c r="AT496" s="16" t="s">
        <v>144</v>
      </c>
      <c r="AU496" s="16" t="s">
        <v>79</v>
      </c>
    </row>
    <row r="497" spans="2:65" s="1" customFormat="1" ht="16.5" customHeight="1">
      <c r="B497" s="136"/>
      <c r="C497" s="257" t="s">
        <v>803</v>
      </c>
      <c r="D497" s="257" t="s">
        <v>137</v>
      </c>
      <c r="E497" s="258" t="s">
        <v>804</v>
      </c>
      <c r="F497" s="259" t="s">
        <v>805</v>
      </c>
      <c r="G497" s="260" t="s">
        <v>211</v>
      </c>
      <c r="H497" s="261">
        <v>121.72</v>
      </c>
      <c r="I497" s="138"/>
      <c r="J497" s="139">
        <f>ROUND(I497*H497,2)</f>
        <v>0</v>
      </c>
      <c r="K497" s="137" t="s">
        <v>141</v>
      </c>
      <c r="L497" s="30"/>
      <c r="M497" s="140" t="s">
        <v>3</v>
      </c>
      <c r="N497" s="141" t="s">
        <v>41</v>
      </c>
      <c r="O497" s="49"/>
      <c r="P497" s="142">
        <f>O497*H497</f>
        <v>0</v>
      </c>
      <c r="Q497" s="142">
        <v>0.00093</v>
      </c>
      <c r="R497" s="142">
        <f>Q497*H497</f>
        <v>0.11319960000000001</v>
      </c>
      <c r="S497" s="142">
        <v>0</v>
      </c>
      <c r="T497" s="143">
        <f>S497*H497</f>
        <v>0</v>
      </c>
      <c r="AR497" s="16" t="s">
        <v>244</v>
      </c>
      <c r="AT497" s="16" t="s">
        <v>137</v>
      </c>
      <c r="AU497" s="16" t="s">
        <v>79</v>
      </c>
      <c r="AY497" s="16" t="s">
        <v>135</v>
      </c>
      <c r="BE497" s="144">
        <f>IF(N497="základní",J497,0)</f>
        <v>0</v>
      </c>
      <c r="BF497" s="144">
        <f>IF(N497="snížená",J497,0)</f>
        <v>0</v>
      </c>
      <c r="BG497" s="144">
        <f>IF(N497="zákl. přenesená",J497,0)</f>
        <v>0</v>
      </c>
      <c r="BH497" s="144">
        <f>IF(N497="sníž. přenesená",J497,0)</f>
        <v>0</v>
      </c>
      <c r="BI497" s="144">
        <f>IF(N497="nulová",J497,0)</f>
        <v>0</v>
      </c>
      <c r="BJ497" s="16" t="s">
        <v>77</v>
      </c>
      <c r="BK497" s="144">
        <f>ROUND(I497*H497,2)</f>
        <v>0</v>
      </c>
      <c r="BL497" s="16" t="s">
        <v>244</v>
      </c>
      <c r="BM497" s="16" t="s">
        <v>806</v>
      </c>
    </row>
    <row r="498" spans="2:47" s="1" customFormat="1" ht="12">
      <c r="B498" s="30"/>
      <c r="C498" s="262"/>
      <c r="D498" s="263" t="s">
        <v>144</v>
      </c>
      <c r="E498" s="262"/>
      <c r="F498" s="264" t="s">
        <v>807</v>
      </c>
      <c r="G498" s="262"/>
      <c r="H498" s="262"/>
      <c r="I498" s="84"/>
      <c r="L498" s="30"/>
      <c r="M498" s="145"/>
      <c r="N498" s="49"/>
      <c r="O498" s="49"/>
      <c r="P498" s="49"/>
      <c r="Q498" s="49"/>
      <c r="R498" s="49"/>
      <c r="S498" s="49"/>
      <c r="T498" s="50"/>
      <c r="AT498" s="16" t="s">
        <v>144</v>
      </c>
      <c r="AU498" s="16" t="s">
        <v>79</v>
      </c>
    </row>
    <row r="499" spans="2:65" s="1" customFormat="1" ht="16.5" customHeight="1">
      <c r="B499" s="136"/>
      <c r="C499" s="257" t="s">
        <v>808</v>
      </c>
      <c r="D499" s="257" t="s">
        <v>137</v>
      </c>
      <c r="E499" s="258" t="s">
        <v>809</v>
      </c>
      <c r="F499" s="259" t="s">
        <v>810</v>
      </c>
      <c r="G499" s="260" t="s">
        <v>211</v>
      </c>
      <c r="H499" s="261">
        <v>121.72</v>
      </c>
      <c r="I499" s="138"/>
      <c r="J499" s="139">
        <f>ROUND(I499*H499,2)</f>
        <v>0</v>
      </c>
      <c r="K499" s="137" t="s">
        <v>141</v>
      </c>
      <c r="L499" s="30"/>
      <c r="M499" s="140" t="s">
        <v>3</v>
      </c>
      <c r="N499" s="141" t="s">
        <v>41</v>
      </c>
      <c r="O499" s="49"/>
      <c r="P499" s="142">
        <f>O499*H499</f>
        <v>0</v>
      </c>
      <c r="Q499" s="142">
        <v>0</v>
      </c>
      <c r="R499" s="142">
        <f>Q499*H499</f>
        <v>0</v>
      </c>
      <c r="S499" s="142">
        <v>0</v>
      </c>
      <c r="T499" s="143">
        <f>S499*H499</f>
        <v>0</v>
      </c>
      <c r="AR499" s="16" t="s">
        <v>244</v>
      </c>
      <c r="AT499" s="16" t="s">
        <v>137</v>
      </c>
      <c r="AU499" s="16" t="s">
        <v>79</v>
      </c>
      <c r="AY499" s="16" t="s">
        <v>135</v>
      </c>
      <c r="BE499" s="144">
        <f>IF(N499="základní",J499,0)</f>
        <v>0</v>
      </c>
      <c r="BF499" s="144">
        <f>IF(N499="snížená",J499,0)</f>
        <v>0</v>
      </c>
      <c r="BG499" s="144">
        <f>IF(N499="zákl. přenesená",J499,0)</f>
        <v>0</v>
      </c>
      <c r="BH499" s="144">
        <f>IF(N499="sníž. přenesená",J499,0)</f>
        <v>0</v>
      </c>
      <c r="BI499" s="144">
        <f>IF(N499="nulová",J499,0)</f>
        <v>0</v>
      </c>
      <c r="BJ499" s="16" t="s">
        <v>77</v>
      </c>
      <c r="BK499" s="144">
        <f>ROUND(I499*H499,2)</f>
        <v>0</v>
      </c>
      <c r="BL499" s="16" t="s">
        <v>244</v>
      </c>
      <c r="BM499" s="16" t="s">
        <v>811</v>
      </c>
    </row>
    <row r="500" spans="2:47" s="1" customFormat="1" ht="12">
      <c r="B500" s="30"/>
      <c r="C500" s="262"/>
      <c r="D500" s="263" t="s">
        <v>144</v>
      </c>
      <c r="E500" s="262"/>
      <c r="F500" s="264" t="s">
        <v>812</v>
      </c>
      <c r="G500" s="262"/>
      <c r="H500" s="262"/>
      <c r="I500" s="84"/>
      <c r="L500" s="30"/>
      <c r="M500" s="145"/>
      <c r="N500" s="49"/>
      <c r="O500" s="49"/>
      <c r="P500" s="49"/>
      <c r="Q500" s="49"/>
      <c r="R500" s="49"/>
      <c r="S500" s="49"/>
      <c r="T500" s="50"/>
      <c r="AT500" s="16" t="s">
        <v>144</v>
      </c>
      <c r="AU500" s="16" t="s">
        <v>79</v>
      </c>
    </row>
    <row r="501" spans="2:65" s="1" customFormat="1" ht="16.5" customHeight="1">
      <c r="B501" s="136"/>
      <c r="C501" s="257" t="s">
        <v>813</v>
      </c>
      <c r="D501" s="257" t="s">
        <v>137</v>
      </c>
      <c r="E501" s="258" t="s">
        <v>814</v>
      </c>
      <c r="F501" s="259" t="s">
        <v>815</v>
      </c>
      <c r="G501" s="260" t="s">
        <v>175</v>
      </c>
      <c r="H501" s="261">
        <v>2.326</v>
      </c>
      <c r="I501" s="138"/>
      <c r="J501" s="139">
        <f>ROUND(I501*H501,2)</f>
        <v>0</v>
      </c>
      <c r="K501" s="137" t="s">
        <v>141</v>
      </c>
      <c r="L501" s="30"/>
      <c r="M501" s="140" t="s">
        <v>3</v>
      </c>
      <c r="N501" s="141" t="s">
        <v>41</v>
      </c>
      <c r="O501" s="49"/>
      <c r="P501" s="142">
        <f>O501*H501</f>
        <v>0</v>
      </c>
      <c r="Q501" s="142">
        <v>0</v>
      </c>
      <c r="R501" s="142">
        <f>Q501*H501</f>
        <v>0</v>
      </c>
      <c r="S501" s="142">
        <v>0</v>
      </c>
      <c r="T501" s="143">
        <f>S501*H501</f>
        <v>0</v>
      </c>
      <c r="AR501" s="16" t="s">
        <v>244</v>
      </c>
      <c r="AT501" s="16" t="s">
        <v>137</v>
      </c>
      <c r="AU501" s="16" t="s">
        <v>79</v>
      </c>
      <c r="AY501" s="16" t="s">
        <v>135</v>
      </c>
      <c r="BE501" s="144">
        <f>IF(N501="základní",J501,0)</f>
        <v>0</v>
      </c>
      <c r="BF501" s="144">
        <f>IF(N501="snížená",J501,0)</f>
        <v>0</v>
      </c>
      <c r="BG501" s="144">
        <f>IF(N501="zákl. přenesená",J501,0)</f>
        <v>0</v>
      </c>
      <c r="BH501" s="144">
        <f>IF(N501="sníž. přenesená",J501,0)</f>
        <v>0</v>
      </c>
      <c r="BI501" s="144">
        <f>IF(N501="nulová",J501,0)</f>
        <v>0</v>
      </c>
      <c r="BJ501" s="16" t="s">
        <v>77</v>
      </c>
      <c r="BK501" s="144">
        <f>ROUND(I501*H501,2)</f>
        <v>0</v>
      </c>
      <c r="BL501" s="16" t="s">
        <v>244</v>
      </c>
      <c r="BM501" s="16" t="s">
        <v>816</v>
      </c>
    </row>
    <row r="502" spans="2:47" s="1" customFormat="1" ht="19.5">
      <c r="B502" s="30"/>
      <c r="C502" s="262"/>
      <c r="D502" s="263" t="s">
        <v>144</v>
      </c>
      <c r="E502" s="262"/>
      <c r="F502" s="264" t="s">
        <v>817</v>
      </c>
      <c r="G502" s="262"/>
      <c r="H502" s="262"/>
      <c r="I502" s="84"/>
      <c r="L502" s="30"/>
      <c r="M502" s="145"/>
      <c r="N502" s="49"/>
      <c r="O502" s="49"/>
      <c r="P502" s="49"/>
      <c r="Q502" s="49"/>
      <c r="R502" s="49"/>
      <c r="S502" s="49"/>
      <c r="T502" s="50"/>
      <c r="AT502" s="16" t="s">
        <v>144</v>
      </c>
      <c r="AU502" s="16" t="s">
        <v>79</v>
      </c>
    </row>
    <row r="503" spans="2:63" s="10" customFormat="1" ht="22.9" customHeight="1">
      <c r="B503" s="125"/>
      <c r="C503" s="253"/>
      <c r="D503" s="254" t="s">
        <v>68</v>
      </c>
      <c r="E503" s="256" t="s">
        <v>818</v>
      </c>
      <c r="F503" s="256" t="s">
        <v>819</v>
      </c>
      <c r="G503" s="253"/>
      <c r="H503" s="253"/>
      <c r="I503" s="127"/>
      <c r="J503" s="135">
        <f>BK503</f>
        <v>0</v>
      </c>
      <c r="L503" s="125"/>
      <c r="M503" s="129"/>
      <c r="N503" s="130"/>
      <c r="O503" s="130"/>
      <c r="P503" s="131">
        <f>SUM(P504:P511)</f>
        <v>0</v>
      </c>
      <c r="Q503" s="130"/>
      <c r="R503" s="131">
        <f>SUM(R504:R511)</f>
        <v>0.006968800000000001</v>
      </c>
      <c r="S503" s="130"/>
      <c r="T503" s="132">
        <f>SUM(T504:T511)</f>
        <v>0</v>
      </c>
      <c r="AR503" s="126" t="s">
        <v>79</v>
      </c>
      <c r="AT503" s="133" t="s">
        <v>68</v>
      </c>
      <c r="AU503" s="133" t="s">
        <v>77</v>
      </c>
      <c r="AY503" s="126" t="s">
        <v>135</v>
      </c>
      <c r="BK503" s="134">
        <f>SUM(BK504:BK511)</f>
        <v>0</v>
      </c>
    </row>
    <row r="504" spans="2:65" s="1" customFormat="1" ht="16.5" customHeight="1">
      <c r="B504" s="136"/>
      <c r="C504" s="257" t="s">
        <v>820</v>
      </c>
      <c r="D504" s="257" t="s">
        <v>137</v>
      </c>
      <c r="E504" s="258" t="s">
        <v>821</v>
      </c>
      <c r="F504" s="259" t="s">
        <v>822</v>
      </c>
      <c r="G504" s="260" t="s">
        <v>211</v>
      </c>
      <c r="H504" s="261">
        <v>16</v>
      </c>
      <c r="I504" s="138"/>
      <c r="J504" s="139">
        <f>ROUND(I504*H504,2)</f>
        <v>0</v>
      </c>
      <c r="K504" s="137" t="s">
        <v>141</v>
      </c>
      <c r="L504" s="30"/>
      <c r="M504" s="140" t="s">
        <v>3</v>
      </c>
      <c r="N504" s="141" t="s">
        <v>41</v>
      </c>
      <c r="O504" s="49"/>
      <c r="P504" s="142">
        <f>O504*H504</f>
        <v>0</v>
      </c>
      <c r="Q504" s="142">
        <v>0.00014375</v>
      </c>
      <c r="R504" s="142">
        <f>Q504*H504</f>
        <v>0.0023</v>
      </c>
      <c r="S504" s="142">
        <v>0</v>
      </c>
      <c r="T504" s="143">
        <f>S504*H504</f>
        <v>0</v>
      </c>
      <c r="AR504" s="16" t="s">
        <v>244</v>
      </c>
      <c r="AT504" s="16" t="s">
        <v>137</v>
      </c>
      <c r="AU504" s="16" t="s">
        <v>79</v>
      </c>
      <c r="AY504" s="16" t="s">
        <v>135</v>
      </c>
      <c r="BE504" s="144">
        <f>IF(N504="základní",J504,0)</f>
        <v>0</v>
      </c>
      <c r="BF504" s="144">
        <f>IF(N504="snížená",J504,0)</f>
        <v>0</v>
      </c>
      <c r="BG504" s="144">
        <f>IF(N504="zákl. přenesená",J504,0)</f>
        <v>0</v>
      </c>
      <c r="BH504" s="144">
        <f>IF(N504="sníž. přenesená",J504,0)</f>
        <v>0</v>
      </c>
      <c r="BI504" s="144">
        <f>IF(N504="nulová",J504,0)</f>
        <v>0</v>
      </c>
      <c r="BJ504" s="16" t="s">
        <v>77</v>
      </c>
      <c r="BK504" s="144">
        <f>ROUND(I504*H504,2)</f>
        <v>0</v>
      </c>
      <c r="BL504" s="16" t="s">
        <v>244</v>
      </c>
      <c r="BM504" s="16" t="s">
        <v>823</v>
      </c>
    </row>
    <row r="505" spans="2:47" s="1" customFormat="1" ht="12">
      <c r="B505" s="30"/>
      <c r="C505" s="262"/>
      <c r="D505" s="263" t="s">
        <v>144</v>
      </c>
      <c r="E505" s="262"/>
      <c r="F505" s="264" t="s">
        <v>824</v>
      </c>
      <c r="G505" s="262"/>
      <c r="H505" s="262"/>
      <c r="I505" s="84"/>
      <c r="L505" s="30"/>
      <c r="M505" s="145"/>
      <c r="N505" s="49"/>
      <c r="O505" s="49"/>
      <c r="P505" s="49"/>
      <c r="Q505" s="49"/>
      <c r="R505" s="49"/>
      <c r="S505" s="49"/>
      <c r="T505" s="50"/>
      <c r="AT505" s="16" t="s">
        <v>144</v>
      </c>
      <c r="AU505" s="16" t="s">
        <v>79</v>
      </c>
    </row>
    <row r="506" spans="2:51" s="11" customFormat="1" ht="12">
      <c r="B506" s="146"/>
      <c r="C506" s="265"/>
      <c r="D506" s="263" t="s">
        <v>146</v>
      </c>
      <c r="E506" s="266" t="s">
        <v>3</v>
      </c>
      <c r="F506" s="267" t="s">
        <v>825</v>
      </c>
      <c r="G506" s="265"/>
      <c r="H506" s="266" t="s">
        <v>3</v>
      </c>
      <c r="I506" s="148"/>
      <c r="L506" s="146"/>
      <c r="M506" s="149"/>
      <c r="N506" s="150"/>
      <c r="O506" s="150"/>
      <c r="P506" s="150"/>
      <c r="Q506" s="150"/>
      <c r="R506" s="150"/>
      <c r="S506" s="150"/>
      <c r="T506" s="151"/>
      <c r="AT506" s="147" t="s">
        <v>146</v>
      </c>
      <c r="AU506" s="147" t="s">
        <v>79</v>
      </c>
      <c r="AV506" s="11" t="s">
        <v>77</v>
      </c>
      <c r="AW506" s="11" t="s">
        <v>32</v>
      </c>
      <c r="AX506" s="11" t="s">
        <v>69</v>
      </c>
      <c r="AY506" s="147" t="s">
        <v>135</v>
      </c>
    </row>
    <row r="507" spans="2:51" s="12" customFormat="1" ht="12">
      <c r="B507" s="152"/>
      <c r="C507" s="268"/>
      <c r="D507" s="263" t="s">
        <v>146</v>
      </c>
      <c r="E507" s="269" t="s">
        <v>3</v>
      </c>
      <c r="F507" s="270" t="s">
        <v>244</v>
      </c>
      <c r="G507" s="268"/>
      <c r="H507" s="271">
        <v>16</v>
      </c>
      <c r="I507" s="154"/>
      <c r="L507" s="152"/>
      <c r="M507" s="155"/>
      <c r="N507" s="156"/>
      <c r="O507" s="156"/>
      <c r="P507" s="156"/>
      <c r="Q507" s="156"/>
      <c r="R507" s="156"/>
      <c r="S507" s="156"/>
      <c r="T507" s="157"/>
      <c r="AT507" s="153" t="s">
        <v>146</v>
      </c>
      <c r="AU507" s="153" t="s">
        <v>79</v>
      </c>
      <c r="AV507" s="12" t="s">
        <v>79</v>
      </c>
      <c r="AW507" s="12" t="s">
        <v>32</v>
      </c>
      <c r="AX507" s="12" t="s">
        <v>77</v>
      </c>
      <c r="AY507" s="153" t="s">
        <v>135</v>
      </c>
    </row>
    <row r="508" spans="2:65" s="1" customFormat="1" ht="16.5" customHeight="1">
      <c r="B508" s="136"/>
      <c r="C508" s="257" t="s">
        <v>826</v>
      </c>
      <c r="D508" s="257" t="s">
        <v>137</v>
      </c>
      <c r="E508" s="258" t="s">
        <v>827</v>
      </c>
      <c r="F508" s="259" t="s">
        <v>828</v>
      </c>
      <c r="G508" s="260" t="s">
        <v>211</v>
      </c>
      <c r="H508" s="261">
        <v>16</v>
      </c>
      <c r="I508" s="138"/>
      <c r="J508" s="139">
        <f>ROUND(I508*H508,2)</f>
        <v>0</v>
      </c>
      <c r="K508" s="137" t="s">
        <v>141</v>
      </c>
      <c r="L508" s="30"/>
      <c r="M508" s="140" t="s">
        <v>3</v>
      </c>
      <c r="N508" s="141" t="s">
        <v>41</v>
      </c>
      <c r="O508" s="49"/>
      <c r="P508" s="142">
        <f>O508*H508</f>
        <v>0</v>
      </c>
      <c r="Q508" s="142">
        <v>0.00016875</v>
      </c>
      <c r="R508" s="142">
        <f>Q508*H508</f>
        <v>0.0027</v>
      </c>
      <c r="S508" s="142">
        <v>0</v>
      </c>
      <c r="T508" s="143">
        <f>S508*H508</f>
        <v>0</v>
      </c>
      <c r="AR508" s="16" t="s">
        <v>244</v>
      </c>
      <c r="AT508" s="16" t="s">
        <v>137</v>
      </c>
      <c r="AU508" s="16" t="s">
        <v>79</v>
      </c>
      <c r="AY508" s="16" t="s">
        <v>135</v>
      </c>
      <c r="BE508" s="144">
        <f>IF(N508="základní",J508,0)</f>
        <v>0</v>
      </c>
      <c r="BF508" s="144">
        <f>IF(N508="snížená",J508,0)</f>
        <v>0</v>
      </c>
      <c r="BG508" s="144">
        <f>IF(N508="zákl. přenesená",J508,0)</f>
        <v>0</v>
      </c>
      <c r="BH508" s="144">
        <f>IF(N508="sníž. přenesená",J508,0)</f>
        <v>0</v>
      </c>
      <c r="BI508" s="144">
        <f>IF(N508="nulová",J508,0)</f>
        <v>0</v>
      </c>
      <c r="BJ508" s="16" t="s">
        <v>77</v>
      </c>
      <c r="BK508" s="144">
        <f>ROUND(I508*H508,2)</f>
        <v>0</v>
      </c>
      <c r="BL508" s="16" t="s">
        <v>244</v>
      </c>
      <c r="BM508" s="16" t="s">
        <v>829</v>
      </c>
    </row>
    <row r="509" spans="2:47" s="1" customFormat="1" ht="12">
      <c r="B509" s="30"/>
      <c r="C509" s="262"/>
      <c r="D509" s="263" t="s">
        <v>144</v>
      </c>
      <c r="E509" s="262"/>
      <c r="F509" s="264" t="s">
        <v>830</v>
      </c>
      <c r="G509" s="262"/>
      <c r="H509" s="262"/>
      <c r="I509" s="84"/>
      <c r="L509" s="30"/>
      <c r="M509" s="145"/>
      <c r="N509" s="49"/>
      <c r="O509" s="49"/>
      <c r="P509" s="49"/>
      <c r="Q509" s="49"/>
      <c r="R509" s="49"/>
      <c r="S509" s="49"/>
      <c r="T509" s="50"/>
      <c r="AT509" s="16" t="s">
        <v>144</v>
      </c>
      <c r="AU509" s="16" t="s">
        <v>79</v>
      </c>
    </row>
    <row r="510" spans="2:65" s="1" customFormat="1" ht="16.5" customHeight="1">
      <c r="B510" s="136"/>
      <c r="C510" s="257" t="s">
        <v>831</v>
      </c>
      <c r="D510" s="257" t="s">
        <v>137</v>
      </c>
      <c r="E510" s="258" t="s">
        <v>832</v>
      </c>
      <c r="F510" s="259" t="s">
        <v>833</v>
      </c>
      <c r="G510" s="260" t="s">
        <v>211</v>
      </c>
      <c r="H510" s="261">
        <v>16</v>
      </c>
      <c r="I510" s="138"/>
      <c r="J510" s="139">
        <f>ROUND(I510*H510,2)</f>
        <v>0</v>
      </c>
      <c r="K510" s="137" t="s">
        <v>141</v>
      </c>
      <c r="L510" s="30"/>
      <c r="M510" s="140" t="s">
        <v>3</v>
      </c>
      <c r="N510" s="141" t="s">
        <v>41</v>
      </c>
      <c r="O510" s="49"/>
      <c r="P510" s="142">
        <f>O510*H510</f>
        <v>0</v>
      </c>
      <c r="Q510" s="142">
        <v>0.00012305</v>
      </c>
      <c r="R510" s="142">
        <f>Q510*H510</f>
        <v>0.0019688</v>
      </c>
      <c r="S510" s="142">
        <v>0</v>
      </c>
      <c r="T510" s="143">
        <f>S510*H510</f>
        <v>0</v>
      </c>
      <c r="AR510" s="16" t="s">
        <v>244</v>
      </c>
      <c r="AT510" s="16" t="s">
        <v>137</v>
      </c>
      <c r="AU510" s="16" t="s">
        <v>79</v>
      </c>
      <c r="AY510" s="16" t="s">
        <v>135</v>
      </c>
      <c r="BE510" s="144">
        <f>IF(N510="základní",J510,0)</f>
        <v>0</v>
      </c>
      <c r="BF510" s="144">
        <f>IF(N510="snížená",J510,0)</f>
        <v>0</v>
      </c>
      <c r="BG510" s="144">
        <f>IF(N510="zákl. přenesená",J510,0)</f>
        <v>0</v>
      </c>
      <c r="BH510" s="144">
        <f>IF(N510="sníž. přenesená",J510,0)</f>
        <v>0</v>
      </c>
      <c r="BI510" s="144">
        <f>IF(N510="nulová",J510,0)</f>
        <v>0</v>
      </c>
      <c r="BJ510" s="16" t="s">
        <v>77</v>
      </c>
      <c r="BK510" s="144">
        <f>ROUND(I510*H510,2)</f>
        <v>0</v>
      </c>
      <c r="BL510" s="16" t="s">
        <v>244</v>
      </c>
      <c r="BM510" s="16" t="s">
        <v>834</v>
      </c>
    </row>
    <row r="511" spans="2:47" s="1" customFormat="1" ht="12">
      <c r="B511" s="30"/>
      <c r="C511" s="262"/>
      <c r="D511" s="263" t="s">
        <v>144</v>
      </c>
      <c r="E511" s="262"/>
      <c r="F511" s="264" t="s">
        <v>835</v>
      </c>
      <c r="G511" s="262"/>
      <c r="H511" s="262"/>
      <c r="I511" s="84"/>
      <c r="L511" s="30"/>
      <c r="M511" s="145"/>
      <c r="N511" s="49"/>
      <c r="O511" s="49"/>
      <c r="P511" s="49"/>
      <c r="Q511" s="49"/>
      <c r="R511" s="49"/>
      <c r="S511" s="49"/>
      <c r="T511" s="50"/>
      <c r="AT511" s="16" t="s">
        <v>144</v>
      </c>
      <c r="AU511" s="16" t="s">
        <v>79</v>
      </c>
    </row>
    <row r="512" spans="2:63" s="10" customFormat="1" ht="22.9" customHeight="1">
      <c r="B512" s="125"/>
      <c r="C512" s="253"/>
      <c r="D512" s="254" t="s">
        <v>68</v>
      </c>
      <c r="E512" s="256" t="s">
        <v>836</v>
      </c>
      <c r="F512" s="256" t="s">
        <v>837</v>
      </c>
      <c r="G512" s="253"/>
      <c r="H512" s="253"/>
      <c r="I512" s="127"/>
      <c r="J512" s="135">
        <f>BK512</f>
        <v>0</v>
      </c>
      <c r="L512" s="125"/>
      <c r="M512" s="129"/>
      <c r="N512" s="130"/>
      <c r="O512" s="130"/>
      <c r="P512" s="131">
        <f>SUM(P513:P522)</f>
        <v>0</v>
      </c>
      <c r="Q512" s="130"/>
      <c r="R512" s="131">
        <f>SUM(R513:R522)</f>
        <v>0.1277235024</v>
      </c>
      <c r="S512" s="130"/>
      <c r="T512" s="132">
        <f>SUM(T513:T522)</f>
        <v>0</v>
      </c>
      <c r="AR512" s="126" t="s">
        <v>79</v>
      </c>
      <c r="AT512" s="133" t="s">
        <v>68</v>
      </c>
      <c r="AU512" s="133" t="s">
        <v>77</v>
      </c>
      <c r="AY512" s="126" t="s">
        <v>135</v>
      </c>
      <c r="BK512" s="134">
        <f>SUM(BK513:BK522)</f>
        <v>0</v>
      </c>
    </row>
    <row r="513" spans="2:65" s="1" customFormat="1" ht="16.5" customHeight="1">
      <c r="B513" s="136"/>
      <c r="C513" s="257" t="s">
        <v>838</v>
      </c>
      <c r="D513" s="257" t="s">
        <v>137</v>
      </c>
      <c r="E513" s="258" t="s">
        <v>839</v>
      </c>
      <c r="F513" s="259" t="s">
        <v>840</v>
      </c>
      <c r="G513" s="260" t="s">
        <v>211</v>
      </c>
      <c r="H513" s="261">
        <v>494.286</v>
      </c>
      <c r="I513" s="138"/>
      <c r="J513" s="139">
        <f>ROUND(I513*H513,2)</f>
        <v>0</v>
      </c>
      <c r="K513" s="137" t="s">
        <v>141</v>
      </c>
      <c r="L513" s="30"/>
      <c r="M513" s="140" t="s">
        <v>3</v>
      </c>
      <c r="N513" s="141" t="s">
        <v>41</v>
      </c>
      <c r="O513" s="49"/>
      <c r="P513" s="142">
        <f>O513*H513</f>
        <v>0</v>
      </c>
      <c r="Q513" s="142">
        <v>0</v>
      </c>
      <c r="R513" s="142">
        <f>Q513*H513</f>
        <v>0</v>
      </c>
      <c r="S513" s="142">
        <v>0</v>
      </c>
      <c r="T513" s="143">
        <f>S513*H513</f>
        <v>0</v>
      </c>
      <c r="AR513" s="16" t="s">
        <v>244</v>
      </c>
      <c r="AT513" s="16" t="s">
        <v>137</v>
      </c>
      <c r="AU513" s="16" t="s">
        <v>79</v>
      </c>
      <c r="AY513" s="16" t="s">
        <v>135</v>
      </c>
      <c r="BE513" s="144">
        <f>IF(N513="základní",J513,0)</f>
        <v>0</v>
      </c>
      <c r="BF513" s="144">
        <f>IF(N513="snížená",J513,0)</f>
        <v>0</v>
      </c>
      <c r="BG513" s="144">
        <f>IF(N513="zákl. přenesená",J513,0)</f>
        <v>0</v>
      </c>
      <c r="BH513" s="144">
        <f>IF(N513="sníž. přenesená",J513,0)</f>
        <v>0</v>
      </c>
      <c r="BI513" s="144">
        <f>IF(N513="nulová",J513,0)</f>
        <v>0</v>
      </c>
      <c r="BJ513" s="16" t="s">
        <v>77</v>
      </c>
      <c r="BK513" s="144">
        <f>ROUND(I513*H513,2)</f>
        <v>0</v>
      </c>
      <c r="BL513" s="16" t="s">
        <v>244</v>
      </c>
      <c r="BM513" s="16" t="s">
        <v>841</v>
      </c>
    </row>
    <row r="514" spans="2:47" s="1" customFormat="1" ht="12">
      <c r="B514" s="30"/>
      <c r="C514" s="262"/>
      <c r="D514" s="263" t="s">
        <v>144</v>
      </c>
      <c r="E514" s="262"/>
      <c r="F514" s="264" t="s">
        <v>842</v>
      </c>
      <c r="G514" s="262"/>
      <c r="H514" s="262"/>
      <c r="I514" s="84"/>
      <c r="L514" s="30"/>
      <c r="M514" s="145"/>
      <c r="N514" s="49"/>
      <c r="O514" s="49"/>
      <c r="P514" s="49"/>
      <c r="Q514" s="49"/>
      <c r="R514" s="49"/>
      <c r="S514" s="49"/>
      <c r="T514" s="50"/>
      <c r="AT514" s="16" t="s">
        <v>144</v>
      </c>
      <c r="AU514" s="16" t="s">
        <v>79</v>
      </c>
    </row>
    <row r="515" spans="2:51" s="12" customFormat="1" ht="12">
      <c r="B515" s="152"/>
      <c r="C515" s="268"/>
      <c r="D515" s="263" t="s">
        <v>146</v>
      </c>
      <c r="E515" s="269" t="s">
        <v>3</v>
      </c>
      <c r="F515" s="270" t="s">
        <v>344</v>
      </c>
      <c r="G515" s="268"/>
      <c r="H515" s="271">
        <v>86.208</v>
      </c>
      <c r="I515" s="154"/>
      <c r="L515" s="152"/>
      <c r="M515" s="155"/>
      <c r="N515" s="156"/>
      <c r="O515" s="156"/>
      <c r="P515" s="156"/>
      <c r="Q515" s="156"/>
      <c r="R515" s="156"/>
      <c r="S515" s="156"/>
      <c r="T515" s="157"/>
      <c r="AT515" s="153" t="s">
        <v>146</v>
      </c>
      <c r="AU515" s="153" t="s">
        <v>79</v>
      </c>
      <c r="AV515" s="12" t="s">
        <v>79</v>
      </c>
      <c r="AW515" s="12" t="s">
        <v>32</v>
      </c>
      <c r="AX515" s="12" t="s">
        <v>69</v>
      </c>
      <c r="AY515" s="153" t="s">
        <v>135</v>
      </c>
    </row>
    <row r="516" spans="2:51" s="12" customFormat="1" ht="12">
      <c r="B516" s="152"/>
      <c r="C516" s="268"/>
      <c r="D516" s="263" t="s">
        <v>146</v>
      </c>
      <c r="E516" s="269" t="s">
        <v>3</v>
      </c>
      <c r="F516" s="270" t="s">
        <v>517</v>
      </c>
      <c r="G516" s="268"/>
      <c r="H516" s="271">
        <v>20.27</v>
      </c>
      <c r="I516" s="154"/>
      <c r="L516" s="152"/>
      <c r="M516" s="155"/>
      <c r="N516" s="156"/>
      <c r="O516" s="156"/>
      <c r="P516" s="156"/>
      <c r="Q516" s="156"/>
      <c r="R516" s="156"/>
      <c r="S516" s="156"/>
      <c r="T516" s="157"/>
      <c r="AT516" s="153" t="s">
        <v>146</v>
      </c>
      <c r="AU516" s="153" t="s">
        <v>79</v>
      </c>
      <c r="AV516" s="12" t="s">
        <v>79</v>
      </c>
      <c r="AW516" s="12" t="s">
        <v>32</v>
      </c>
      <c r="AX516" s="12" t="s">
        <v>69</v>
      </c>
      <c r="AY516" s="153" t="s">
        <v>135</v>
      </c>
    </row>
    <row r="517" spans="2:51" s="12" customFormat="1" ht="12">
      <c r="B517" s="152"/>
      <c r="C517" s="268"/>
      <c r="D517" s="263" t="s">
        <v>146</v>
      </c>
      <c r="E517" s="269" t="s">
        <v>3</v>
      </c>
      <c r="F517" s="270" t="s">
        <v>357</v>
      </c>
      <c r="G517" s="268"/>
      <c r="H517" s="271">
        <v>78.336</v>
      </c>
      <c r="I517" s="154"/>
      <c r="L517" s="152"/>
      <c r="M517" s="155"/>
      <c r="N517" s="156"/>
      <c r="O517" s="156"/>
      <c r="P517" s="156"/>
      <c r="Q517" s="156"/>
      <c r="R517" s="156"/>
      <c r="S517" s="156"/>
      <c r="T517" s="157"/>
      <c r="AT517" s="153" t="s">
        <v>146</v>
      </c>
      <c r="AU517" s="153" t="s">
        <v>79</v>
      </c>
      <c r="AV517" s="12" t="s">
        <v>79</v>
      </c>
      <c r="AW517" s="12" t="s">
        <v>32</v>
      </c>
      <c r="AX517" s="12" t="s">
        <v>69</v>
      </c>
      <c r="AY517" s="153" t="s">
        <v>135</v>
      </c>
    </row>
    <row r="518" spans="2:51" s="12" customFormat="1" ht="12">
      <c r="B518" s="152"/>
      <c r="C518" s="268"/>
      <c r="D518" s="263" t="s">
        <v>146</v>
      </c>
      <c r="E518" s="269" t="s">
        <v>3</v>
      </c>
      <c r="F518" s="270" t="s">
        <v>345</v>
      </c>
      <c r="G518" s="268"/>
      <c r="H518" s="271">
        <v>208.384</v>
      </c>
      <c r="I518" s="154"/>
      <c r="L518" s="152"/>
      <c r="M518" s="155"/>
      <c r="N518" s="156"/>
      <c r="O518" s="156"/>
      <c r="P518" s="156"/>
      <c r="Q518" s="156"/>
      <c r="R518" s="156"/>
      <c r="S518" s="156"/>
      <c r="T518" s="157"/>
      <c r="AT518" s="153" t="s">
        <v>146</v>
      </c>
      <c r="AU518" s="153" t="s">
        <v>79</v>
      </c>
      <c r="AV518" s="12" t="s">
        <v>79</v>
      </c>
      <c r="AW518" s="12" t="s">
        <v>32</v>
      </c>
      <c r="AX518" s="12" t="s">
        <v>69</v>
      </c>
      <c r="AY518" s="153" t="s">
        <v>135</v>
      </c>
    </row>
    <row r="519" spans="2:51" s="12" customFormat="1" ht="12">
      <c r="B519" s="152"/>
      <c r="C519" s="268"/>
      <c r="D519" s="263" t="s">
        <v>146</v>
      </c>
      <c r="E519" s="269" t="s">
        <v>3</v>
      </c>
      <c r="F519" s="270" t="s">
        <v>346</v>
      </c>
      <c r="G519" s="268"/>
      <c r="H519" s="271">
        <v>101.088</v>
      </c>
      <c r="I519" s="154"/>
      <c r="L519" s="152"/>
      <c r="M519" s="155"/>
      <c r="N519" s="156"/>
      <c r="O519" s="156"/>
      <c r="P519" s="156"/>
      <c r="Q519" s="156"/>
      <c r="R519" s="156"/>
      <c r="S519" s="156"/>
      <c r="T519" s="157"/>
      <c r="AT519" s="153" t="s">
        <v>146</v>
      </c>
      <c r="AU519" s="153" t="s">
        <v>79</v>
      </c>
      <c r="AV519" s="12" t="s">
        <v>79</v>
      </c>
      <c r="AW519" s="12" t="s">
        <v>32</v>
      </c>
      <c r="AX519" s="12" t="s">
        <v>69</v>
      </c>
      <c r="AY519" s="153" t="s">
        <v>135</v>
      </c>
    </row>
    <row r="520" spans="2:51" s="13" customFormat="1" ht="12">
      <c r="B520" s="158"/>
      <c r="C520" s="272"/>
      <c r="D520" s="263" t="s">
        <v>146</v>
      </c>
      <c r="E520" s="273" t="s">
        <v>3</v>
      </c>
      <c r="F520" s="274" t="s">
        <v>151</v>
      </c>
      <c r="G520" s="272"/>
      <c r="H520" s="275">
        <v>494.286</v>
      </c>
      <c r="I520" s="160"/>
      <c r="L520" s="158"/>
      <c r="M520" s="161"/>
      <c r="N520" s="162"/>
      <c r="O520" s="162"/>
      <c r="P520" s="162"/>
      <c r="Q520" s="162"/>
      <c r="R520" s="162"/>
      <c r="S520" s="162"/>
      <c r="T520" s="163"/>
      <c r="AT520" s="159" t="s">
        <v>146</v>
      </c>
      <c r="AU520" s="159" t="s">
        <v>79</v>
      </c>
      <c r="AV520" s="13" t="s">
        <v>142</v>
      </c>
      <c r="AW520" s="13" t="s">
        <v>32</v>
      </c>
      <c r="AX520" s="13" t="s">
        <v>77</v>
      </c>
      <c r="AY520" s="159" t="s">
        <v>135</v>
      </c>
    </row>
    <row r="521" spans="2:65" s="1" customFormat="1" ht="16.5" customHeight="1">
      <c r="B521" s="136"/>
      <c r="C521" s="257" t="s">
        <v>843</v>
      </c>
      <c r="D521" s="257" t="s">
        <v>137</v>
      </c>
      <c r="E521" s="258" t="s">
        <v>844</v>
      </c>
      <c r="F521" s="259" t="s">
        <v>845</v>
      </c>
      <c r="G521" s="260" t="s">
        <v>211</v>
      </c>
      <c r="H521" s="261">
        <v>494.286</v>
      </c>
      <c r="I521" s="138"/>
      <c r="J521" s="139">
        <f>ROUND(I521*H521,2)</f>
        <v>0</v>
      </c>
      <c r="K521" s="137" t="s">
        <v>141</v>
      </c>
      <c r="L521" s="30"/>
      <c r="M521" s="140" t="s">
        <v>3</v>
      </c>
      <c r="N521" s="141" t="s">
        <v>41</v>
      </c>
      <c r="O521" s="49"/>
      <c r="P521" s="142">
        <f>O521*H521</f>
        <v>0</v>
      </c>
      <c r="Q521" s="142">
        <v>0.0002584</v>
      </c>
      <c r="R521" s="142">
        <f>Q521*H521</f>
        <v>0.1277235024</v>
      </c>
      <c r="S521" s="142">
        <v>0</v>
      </c>
      <c r="T521" s="143">
        <f>S521*H521</f>
        <v>0</v>
      </c>
      <c r="AR521" s="16" t="s">
        <v>244</v>
      </c>
      <c r="AT521" s="16" t="s">
        <v>137</v>
      </c>
      <c r="AU521" s="16" t="s">
        <v>79</v>
      </c>
      <c r="AY521" s="16" t="s">
        <v>135</v>
      </c>
      <c r="BE521" s="144">
        <f>IF(N521="základní",J521,0)</f>
        <v>0</v>
      </c>
      <c r="BF521" s="144">
        <f>IF(N521="snížená",J521,0)</f>
        <v>0</v>
      </c>
      <c r="BG521" s="144">
        <f>IF(N521="zákl. přenesená",J521,0)</f>
        <v>0</v>
      </c>
      <c r="BH521" s="144">
        <f>IF(N521="sníž. přenesená",J521,0)</f>
        <v>0</v>
      </c>
      <c r="BI521" s="144">
        <f>IF(N521="nulová",J521,0)</f>
        <v>0</v>
      </c>
      <c r="BJ521" s="16" t="s">
        <v>77</v>
      </c>
      <c r="BK521" s="144">
        <f>ROUND(I521*H521,2)</f>
        <v>0</v>
      </c>
      <c r="BL521" s="16" t="s">
        <v>244</v>
      </c>
      <c r="BM521" s="16" t="s">
        <v>846</v>
      </c>
    </row>
    <row r="522" spans="2:47" s="1" customFormat="1" ht="12">
      <c r="B522" s="30"/>
      <c r="C522" s="262"/>
      <c r="D522" s="263" t="s">
        <v>144</v>
      </c>
      <c r="E522" s="262"/>
      <c r="F522" s="264" t="s">
        <v>847</v>
      </c>
      <c r="G522" s="262"/>
      <c r="H522" s="262"/>
      <c r="I522" s="84"/>
      <c r="L522" s="30"/>
      <c r="M522" s="170"/>
      <c r="N522" s="171"/>
      <c r="O522" s="171"/>
      <c r="P522" s="171"/>
      <c r="Q522" s="171"/>
      <c r="R522" s="171"/>
      <c r="S522" s="171"/>
      <c r="T522" s="172"/>
      <c r="AT522" s="16" t="s">
        <v>144</v>
      </c>
      <c r="AU522" s="16" t="s">
        <v>79</v>
      </c>
    </row>
    <row r="523" spans="2:12" s="1" customFormat="1" ht="6.95" customHeight="1">
      <c r="B523" s="39"/>
      <c r="C523" s="286"/>
      <c r="D523" s="286"/>
      <c r="E523" s="286"/>
      <c r="F523" s="286"/>
      <c r="G523" s="286"/>
      <c r="H523" s="286"/>
      <c r="I523" s="100"/>
      <c r="J523" s="40"/>
      <c r="K523" s="40"/>
      <c r="L523" s="30"/>
    </row>
  </sheetData>
  <sheetProtection algorithmName="SHA-512" hashValue="s0GMGNiubp/VLt+ZK9Nj/R4T7ZKDDl5oWfWxEzpvyYe4qro4GuTF7+rFOL9lzS50mdRXRD/HKc2hLjUbybzVbg==" saltValue="eQFzC+EBMr+1Uuu9PYd54w==" spinCount="100000" sheet="1" objects="1" scenarios="1"/>
  <autoFilter ref="C99:K522"/>
  <mergeCells count="9">
    <mergeCell ref="E50:H50"/>
    <mergeCell ref="E90:H90"/>
    <mergeCell ref="E92:H92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236"/>
  <sheetViews>
    <sheetView showGridLines="0" workbookViewId="0" topLeftCell="A1">
      <selection activeCell="I104" sqref="I104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82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320" t="s">
        <v>6</v>
      </c>
      <c r="M2" s="321"/>
      <c r="N2" s="321"/>
      <c r="O2" s="321"/>
      <c r="P2" s="321"/>
      <c r="Q2" s="321"/>
      <c r="R2" s="321"/>
      <c r="S2" s="321"/>
      <c r="T2" s="321"/>
      <c r="U2" s="321"/>
      <c r="V2" s="321"/>
      <c r="AT2" s="16" t="s">
        <v>82</v>
      </c>
    </row>
    <row r="3" spans="2:46" ht="6.95" customHeight="1">
      <c r="B3" s="17"/>
      <c r="C3" s="18"/>
      <c r="D3" s="18"/>
      <c r="E3" s="18"/>
      <c r="F3" s="18"/>
      <c r="G3" s="18"/>
      <c r="H3" s="18"/>
      <c r="I3" s="83"/>
      <c r="J3" s="18"/>
      <c r="K3" s="18"/>
      <c r="L3" s="19"/>
      <c r="AT3" s="16" t="s">
        <v>79</v>
      </c>
    </row>
    <row r="4" spans="2:46" ht="24.95" customHeight="1">
      <c r="B4" s="19"/>
      <c r="D4" s="20" t="s">
        <v>92</v>
      </c>
      <c r="L4" s="19"/>
      <c r="M4" s="21" t="s">
        <v>11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25" t="s">
        <v>17</v>
      </c>
      <c r="L6" s="19"/>
    </row>
    <row r="7" spans="2:12" ht="16.5" customHeight="1">
      <c r="B7" s="19"/>
      <c r="E7" s="332" t="str">
        <f>'Rekapitulace stavby'!K6</f>
        <v>Stavební úpravy objektu správní budovy střediska Kohinoor PKÚ s.p.</v>
      </c>
      <c r="F7" s="333"/>
      <c r="G7" s="333"/>
      <c r="H7" s="333"/>
      <c r="L7" s="19"/>
    </row>
    <row r="8" spans="2:12" s="1" customFormat="1" ht="12" customHeight="1">
      <c r="B8" s="30"/>
      <c r="D8" s="25" t="s">
        <v>93</v>
      </c>
      <c r="I8" s="84"/>
      <c r="L8" s="30"/>
    </row>
    <row r="9" spans="2:12" s="1" customFormat="1" ht="36.95" customHeight="1">
      <c r="B9" s="30"/>
      <c r="E9" s="317" t="s">
        <v>848</v>
      </c>
      <c r="F9" s="316"/>
      <c r="G9" s="316"/>
      <c r="H9" s="316"/>
      <c r="I9" s="84"/>
      <c r="L9" s="30"/>
    </row>
    <row r="10" spans="2:12" s="1" customFormat="1" ht="12">
      <c r="B10" s="30"/>
      <c r="I10" s="84"/>
      <c r="L10" s="30"/>
    </row>
    <row r="11" spans="2:12" s="1" customFormat="1" ht="12" customHeight="1">
      <c r="B11" s="30"/>
      <c r="D11" s="25" t="s">
        <v>19</v>
      </c>
      <c r="F11" s="16" t="s">
        <v>3</v>
      </c>
      <c r="I11" s="85" t="s">
        <v>20</v>
      </c>
      <c r="J11" s="16" t="s">
        <v>3</v>
      </c>
      <c r="L11" s="30"/>
    </row>
    <row r="12" spans="2:12" s="1" customFormat="1" ht="12" customHeight="1">
      <c r="B12" s="30"/>
      <c r="D12" s="25" t="s">
        <v>21</v>
      </c>
      <c r="F12" s="16" t="s">
        <v>22</v>
      </c>
      <c r="I12" s="85" t="s">
        <v>23</v>
      </c>
      <c r="J12" s="287" t="str">
        <f>'Rekapitulace stavby'!AN8</f>
        <v>30. 8. 2019</v>
      </c>
      <c r="L12" s="30"/>
    </row>
    <row r="13" spans="2:12" s="1" customFormat="1" ht="10.9" customHeight="1">
      <c r="B13" s="30"/>
      <c r="I13" s="84"/>
      <c r="L13" s="30"/>
    </row>
    <row r="14" spans="2:12" s="1" customFormat="1" ht="12" customHeight="1">
      <c r="B14" s="30"/>
      <c r="D14" s="25" t="s">
        <v>25</v>
      </c>
      <c r="I14" s="85" t="s">
        <v>26</v>
      </c>
      <c r="J14" s="16" t="str">
        <f>IF('Rekapitulace stavby'!AN10="","",'Rekapitulace stavby'!AN10)</f>
        <v/>
      </c>
      <c r="L14" s="30"/>
    </row>
    <row r="15" spans="2:12" s="1" customFormat="1" ht="18" customHeight="1">
      <c r="B15" s="30"/>
      <c r="E15" s="16" t="str">
        <f>IF('Rekapitulace stavby'!E11="","",'Rekapitulace stavby'!E11)</f>
        <v xml:space="preserve"> </v>
      </c>
      <c r="I15" s="85" t="s">
        <v>27</v>
      </c>
      <c r="J15" s="16" t="str">
        <f>IF('Rekapitulace stavby'!AN11="","",'Rekapitulace stavby'!AN11)</f>
        <v/>
      </c>
      <c r="L15" s="30"/>
    </row>
    <row r="16" spans="2:12" s="1" customFormat="1" ht="6.95" customHeight="1">
      <c r="B16" s="30"/>
      <c r="I16" s="84"/>
      <c r="L16" s="30"/>
    </row>
    <row r="17" spans="2:12" s="1" customFormat="1" ht="12" customHeight="1">
      <c r="B17" s="30"/>
      <c r="D17" s="25" t="s">
        <v>28</v>
      </c>
      <c r="I17" s="85" t="s">
        <v>26</v>
      </c>
      <c r="J17" s="26" t="str">
        <f>'Rekapitulace stavby'!AN13</f>
        <v>Vyplň údaj</v>
      </c>
      <c r="L17" s="30"/>
    </row>
    <row r="18" spans="2:12" s="1" customFormat="1" ht="18" customHeight="1">
      <c r="B18" s="30"/>
      <c r="E18" s="334" t="str">
        <f>'Rekapitulace stavby'!E14</f>
        <v>Vyplň údaj</v>
      </c>
      <c r="F18" s="335"/>
      <c r="G18" s="335"/>
      <c r="H18" s="335"/>
      <c r="I18" s="85" t="s">
        <v>27</v>
      </c>
      <c r="J18" s="26" t="str">
        <f>'Rekapitulace stavby'!AN14</f>
        <v>Vyplň údaj</v>
      </c>
      <c r="L18" s="30"/>
    </row>
    <row r="19" spans="2:12" s="1" customFormat="1" ht="6.95" customHeight="1">
      <c r="B19" s="30"/>
      <c r="I19" s="84"/>
      <c r="L19" s="30"/>
    </row>
    <row r="20" spans="2:12" s="1" customFormat="1" ht="12" customHeight="1">
      <c r="B20" s="30"/>
      <c r="D20" s="25" t="s">
        <v>30</v>
      </c>
      <c r="I20" s="85" t="s">
        <v>26</v>
      </c>
      <c r="J20" s="16" t="s">
        <v>3</v>
      </c>
      <c r="L20" s="30"/>
    </row>
    <row r="21" spans="2:12" s="1" customFormat="1" ht="18" customHeight="1">
      <c r="B21" s="30"/>
      <c r="E21" s="16" t="s">
        <v>31</v>
      </c>
      <c r="I21" s="85" t="s">
        <v>27</v>
      </c>
      <c r="J21" s="16" t="s">
        <v>3</v>
      </c>
      <c r="L21" s="30"/>
    </row>
    <row r="22" spans="2:12" s="1" customFormat="1" ht="6.95" customHeight="1">
      <c r="B22" s="30"/>
      <c r="I22" s="84"/>
      <c r="L22" s="30"/>
    </row>
    <row r="23" spans="2:12" s="1" customFormat="1" ht="12" customHeight="1">
      <c r="B23" s="30"/>
      <c r="D23" s="25" t="s">
        <v>33</v>
      </c>
      <c r="I23" s="85" t="s">
        <v>26</v>
      </c>
      <c r="J23" s="16" t="s">
        <v>3</v>
      </c>
      <c r="L23" s="30"/>
    </row>
    <row r="24" spans="2:12" s="1" customFormat="1" ht="18" customHeight="1">
      <c r="B24" s="30"/>
      <c r="E24" s="16" t="s">
        <v>34</v>
      </c>
      <c r="I24" s="85" t="s">
        <v>27</v>
      </c>
      <c r="J24" s="16" t="s">
        <v>3</v>
      </c>
      <c r="L24" s="30"/>
    </row>
    <row r="25" spans="2:12" s="1" customFormat="1" ht="6.95" customHeight="1">
      <c r="B25" s="30"/>
      <c r="I25" s="84"/>
      <c r="L25" s="30"/>
    </row>
    <row r="26" spans="2:12" s="1" customFormat="1" ht="12" customHeight="1">
      <c r="B26" s="30"/>
      <c r="D26" s="25" t="s">
        <v>35</v>
      </c>
      <c r="I26" s="84"/>
      <c r="L26" s="30"/>
    </row>
    <row r="27" spans="2:12" s="6" customFormat="1" ht="16.5" customHeight="1">
      <c r="B27" s="86"/>
      <c r="E27" s="326" t="s">
        <v>3</v>
      </c>
      <c r="F27" s="326"/>
      <c r="G27" s="326"/>
      <c r="H27" s="326"/>
      <c r="I27" s="87"/>
      <c r="L27" s="86"/>
    </row>
    <row r="28" spans="2:12" s="1" customFormat="1" ht="6.95" customHeight="1">
      <c r="B28" s="30"/>
      <c r="I28" s="84"/>
      <c r="L28" s="30"/>
    </row>
    <row r="29" spans="2:12" s="1" customFormat="1" ht="6.95" customHeight="1">
      <c r="B29" s="30"/>
      <c r="D29" s="47"/>
      <c r="E29" s="47"/>
      <c r="F29" s="47"/>
      <c r="G29" s="47"/>
      <c r="H29" s="47"/>
      <c r="I29" s="88"/>
      <c r="J29" s="47"/>
      <c r="K29" s="47"/>
      <c r="L29" s="30"/>
    </row>
    <row r="30" spans="2:12" s="1" customFormat="1" ht="25.35" customHeight="1">
      <c r="B30" s="30"/>
      <c r="D30" s="89" t="s">
        <v>37</v>
      </c>
      <c r="I30" s="84"/>
      <c r="J30" s="60">
        <f>ROUND(J88,2)</f>
        <v>0</v>
      </c>
      <c r="L30" s="30"/>
    </row>
    <row r="31" spans="2:12" s="1" customFormat="1" ht="6.95" customHeight="1">
      <c r="B31" s="30"/>
      <c r="D31" s="47"/>
      <c r="E31" s="47"/>
      <c r="F31" s="47"/>
      <c r="G31" s="47"/>
      <c r="H31" s="47"/>
      <c r="I31" s="88"/>
      <c r="J31" s="47"/>
      <c r="K31" s="47"/>
      <c r="L31" s="30"/>
    </row>
    <row r="32" spans="2:12" s="1" customFormat="1" ht="14.45" customHeight="1">
      <c r="B32" s="30"/>
      <c r="F32" s="33" t="s">
        <v>39</v>
      </c>
      <c r="I32" s="90"/>
      <c r="J32" s="33"/>
      <c r="L32" s="30"/>
    </row>
    <row r="33" spans="2:12" s="1" customFormat="1" ht="14.45" customHeight="1">
      <c r="B33" s="30"/>
      <c r="D33" s="25" t="s">
        <v>40</v>
      </c>
      <c r="E33" s="25" t="s">
        <v>41</v>
      </c>
      <c r="F33" s="91">
        <f>ROUND((SUM(BE88:BE235)),2)</f>
        <v>0</v>
      </c>
      <c r="I33" s="92"/>
      <c r="J33" s="91"/>
      <c r="L33" s="30"/>
    </row>
    <row r="34" spans="2:12" s="1" customFormat="1" ht="14.45" customHeight="1">
      <c r="B34" s="30"/>
      <c r="E34" s="25" t="s">
        <v>42</v>
      </c>
      <c r="F34" s="91">
        <f>ROUND((SUM(BF88:BF235)),2)</f>
        <v>0</v>
      </c>
      <c r="I34" s="92"/>
      <c r="J34" s="91"/>
      <c r="L34" s="30"/>
    </row>
    <row r="35" spans="2:12" s="1" customFormat="1" ht="14.45" customHeight="1" hidden="1">
      <c r="B35" s="30"/>
      <c r="E35" s="25" t="s">
        <v>43</v>
      </c>
      <c r="F35" s="91">
        <f>ROUND((SUM(BG88:BG235)),2)</f>
        <v>0</v>
      </c>
      <c r="I35" s="92">
        <v>0.21</v>
      </c>
      <c r="J35" s="91">
        <f>0</f>
        <v>0</v>
      </c>
      <c r="L35" s="30"/>
    </row>
    <row r="36" spans="2:12" s="1" customFormat="1" ht="14.45" customHeight="1" hidden="1">
      <c r="B36" s="30"/>
      <c r="E36" s="25" t="s">
        <v>44</v>
      </c>
      <c r="F36" s="91">
        <f>ROUND((SUM(BH88:BH235)),2)</f>
        <v>0</v>
      </c>
      <c r="I36" s="92">
        <v>0.15</v>
      </c>
      <c r="J36" s="91">
        <f>0</f>
        <v>0</v>
      </c>
      <c r="L36" s="30"/>
    </row>
    <row r="37" spans="2:12" s="1" customFormat="1" ht="14.45" customHeight="1" hidden="1">
      <c r="B37" s="30"/>
      <c r="E37" s="25" t="s">
        <v>45</v>
      </c>
      <c r="F37" s="91">
        <f>ROUND((SUM(BI88:BI235)),2)</f>
        <v>0</v>
      </c>
      <c r="I37" s="92">
        <v>0</v>
      </c>
      <c r="J37" s="91">
        <f>0</f>
        <v>0</v>
      </c>
      <c r="L37" s="30"/>
    </row>
    <row r="38" spans="2:12" s="1" customFormat="1" ht="6.95" customHeight="1">
      <c r="B38" s="30"/>
      <c r="I38" s="84"/>
      <c r="L38" s="30"/>
    </row>
    <row r="39" spans="2:12" s="1" customFormat="1" ht="25.35" customHeight="1">
      <c r="B39" s="30"/>
      <c r="C39" s="93"/>
      <c r="D39" s="94" t="s">
        <v>46</v>
      </c>
      <c r="E39" s="51"/>
      <c r="F39" s="51"/>
      <c r="G39" s="95" t="s">
        <v>47</v>
      </c>
      <c r="H39" s="96" t="s">
        <v>48</v>
      </c>
      <c r="I39" s="97"/>
      <c r="J39" s="98"/>
      <c r="K39" s="99"/>
      <c r="L39" s="30"/>
    </row>
    <row r="40" spans="2:12" s="1" customFormat="1" ht="14.45" customHeight="1">
      <c r="B40" s="39"/>
      <c r="C40" s="40"/>
      <c r="D40" s="40"/>
      <c r="E40" s="40"/>
      <c r="F40" s="40"/>
      <c r="G40" s="40"/>
      <c r="H40" s="40"/>
      <c r="I40" s="100"/>
      <c r="J40" s="40"/>
      <c r="K40" s="40"/>
      <c r="L40" s="30"/>
    </row>
    <row r="44" spans="2:12" s="1" customFormat="1" ht="6.95" customHeight="1">
      <c r="B44" s="41"/>
      <c r="C44" s="42"/>
      <c r="D44" s="42"/>
      <c r="E44" s="42"/>
      <c r="F44" s="42"/>
      <c r="G44" s="42"/>
      <c r="H44" s="42"/>
      <c r="I44" s="101"/>
      <c r="J44" s="42"/>
      <c r="K44" s="42"/>
      <c r="L44" s="30"/>
    </row>
    <row r="45" spans="2:12" s="1" customFormat="1" ht="24.95" customHeight="1">
      <c r="B45" s="30"/>
      <c r="C45" s="20" t="s">
        <v>95</v>
      </c>
      <c r="I45" s="84"/>
      <c r="L45" s="30"/>
    </row>
    <row r="46" spans="2:12" s="1" customFormat="1" ht="6.95" customHeight="1">
      <c r="B46" s="30"/>
      <c r="I46" s="84"/>
      <c r="L46" s="30"/>
    </row>
    <row r="47" spans="2:12" s="1" customFormat="1" ht="12" customHeight="1">
      <c r="B47" s="30"/>
      <c r="C47" s="25" t="s">
        <v>17</v>
      </c>
      <c r="I47" s="84"/>
      <c r="L47" s="30"/>
    </row>
    <row r="48" spans="2:12" s="1" customFormat="1" ht="16.5" customHeight="1">
      <c r="B48" s="30"/>
      <c r="E48" s="332" t="str">
        <f>E7</f>
        <v>Stavební úpravy objektu správní budovy střediska Kohinoor PKÚ s.p.</v>
      </c>
      <c r="F48" s="333"/>
      <c r="G48" s="333"/>
      <c r="H48" s="333"/>
      <c r="I48" s="84"/>
      <c r="L48" s="30"/>
    </row>
    <row r="49" spans="2:12" s="1" customFormat="1" ht="12" customHeight="1">
      <c r="B49" s="30"/>
      <c r="C49" s="25" t="s">
        <v>93</v>
      </c>
      <c r="I49" s="84"/>
      <c r="L49" s="30"/>
    </row>
    <row r="50" spans="2:12" s="1" customFormat="1" ht="16.5" customHeight="1">
      <c r="B50" s="30"/>
      <c r="E50" s="317" t="str">
        <f>E9</f>
        <v>02 - ZTI</v>
      </c>
      <c r="F50" s="316"/>
      <c r="G50" s="316"/>
      <c r="H50" s="316"/>
      <c r="I50" s="84"/>
      <c r="L50" s="30"/>
    </row>
    <row r="51" spans="2:12" s="1" customFormat="1" ht="6.95" customHeight="1">
      <c r="B51" s="30"/>
      <c r="I51" s="84"/>
      <c r="L51" s="30"/>
    </row>
    <row r="52" spans="2:12" s="1" customFormat="1" ht="12" customHeight="1">
      <c r="B52" s="30"/>
      <c r="C52" s="25" t="s">
        <v>21</v>
      </c>
      <c r="F52" s="16" t="str">
        <f>F12</f>
        <v xml:space="preserve"> </v>
      </c>
      <c r="I52" s="85" t="s">
        <v>23</v>
      </c>
      <c r="J52" s="46" t="str">
        <f>IF(J12="","",J12)</f>
        <v>30. 8. 2019</v>
      </c>
      <c r="L52" s="30"/>
    </row>
    <row r="53" spans="2:12" s="1" customFormat="1" ht="6.95" customHeight="1">
      <c r="B53" s="30"/>
      <c r="I53" s="84"/>
      <c r="L53" s="30"/>
    </row>
    <row r="54" spans="2:12" s="1" customFormat="1" ht="13.7" customHeight="1">
      <c r="B54" s="30"/>
      <c r="C54" s="25" t="s">
        <v>25</v>
      </c>
      <c r="F54" s="16" t="str">
        <f>E15</f>
        <v xml:space="preserve"> </v>
      </c>
      <c r="I54" s="85" t="s">
        <v>30</v>
      </c>
      <c r="J54" s="28" t="str">
        <f>E21</f>
        <v>DRAKISA</v>
      </c>
      <c r="L54" s="30"/>
    </row>
    <row r="55" spans="2:12" s="1" customFormat="1" ht="13.7" customHeight="1">
      <c r="B55" s="30"/>
      <c r="C55" s="25" t="s">
        <v>28</v>
      </c>
      <c r="F55" s="16" t="str">
        <f>IF(E18="","",E18)</f>
        <v>Vyplň údaj</v>
      </c>
      <c r="I55" s="85" t="s">
        <v>33</v>
      </c>
      <c r="J55" s="28" t="str">
        <f>E24</f>
        <v>Krajovský</v>
      </c>
      <c r="L55" s="30"/>
    </row>
    <row r="56" spans="2:12" s="1" customFormat="1" ht="10.35" customHeight="1">
      <c r="B56" s="30"/>
      <c r="I56" s="84"/>
      <c r="L56" s="30"/>
    </row>
    <row r="57" spans="2:12" s="1" customFormat="1" ht="29.25" customHeight="1">
      <c r="B57" s="30"/>
      <c r="C57" s="102" t="s">
        <v>96</v>
      </c>
      <c r="D57" s="93"/>
      <c r="E57" s="93"/>
      <c r="F57" s="93"/>
      <c r="G57" s="93"/>
      <c r="H57" s="93"/>
      <c r="I57" s="103"/>
      <c r="J57" s="104" t="s">
        <v>97</v>
      </c>
      <c r="K57" s="93"/>
      <c r="L57" s="30"/>
    </row>
    <row r="58" spans="2:12" s="1" customFormat="1" ht="10.35" customHeight="1">
      <c r="B58" s="30"/>
      <c r="I58" s="84"/>
      <c r="L58" s="30"/>
    </row>
    <row r="59" spans="2:47" s="1" customFormat="1" ht="22.9" customHeight="1">
      <c r="B59" s="30"/>
      <c r="C59" s="105" t="s">
        <v>67</v>
      </c>
      <c r="I59" s="84"/>
      <c r="J59" s="60">
        <f>J88</f>
        <v>0</v>
      </c>
      <c r="L59" s="30"/>
      <c r="AU59" s="16" t="s">
        <v>98</v>
      </c>
    </row>
    <row r="60" spans="2:12" s="7" customFormat="1" ht="24.95" customHeight="1">
      <c r="B60" s="106"/>
      <c r="D60" s="107" t="s">
        <v>99</v>
      </c>
      <c r="E60" s="108"/>
      <c r="F60" s="108"/>
      <c r="G60" s="108"/>
      <c r="H60" s="108"/>
      <c r="I60" s="109"/>
      <c r="J60" s="110">
        <f>J89</f>
        <v>0</v>
      </c>
      <c r="L60" s="106"/>
    </row>
    <row r="61" spans="2:12" s="8" customFormat="1" ht="19.9" customHeight="1">
      <c r="B61" s="111"/>
      <c r="D61" s="112" t="s">
        <v>100</v>
      </c>
      <c r="E61" s="113"/>
      <c r="F61" s="113"/>
      <c r="G61" s="113"/>
      <c r="H61" s="113"/>
      <c r="I61" s="114"/>
      <c r="J61" s="115">
        <f>J90</f>
        <v>0</v>
      </c>
      <c r="L61" s="111"/>
    </row>
    <row r="62" spans="2:12" s="8" customFormat="1" ht="19.9" customHeight="1">
      <c r="B62" s="111"/>
      <c r="D62" s="112" t="s">
        <v>102</v>
      </c>
      <c r="E62" s="113"/>
      <c r="F62" s="113"/>
      <c r="G62" s="113"/>
      <c r="H62" s="113"/>
      <c r="I62" s="114"/>
      <c r="J62" s="115">
        <f>J118</f>
        <v>0</v>
      </c>
      <c r="L62" s="111"/>
    </row>
    <row r="63" spans="2:12" s="8" customFormat="1" ht="19.9" customHeight="1">
      <c r="B63" s="111"/>
      <c r="D63" s="112" t="s">
        <v>106</v>
      </c>
      <c r="E63" s="113"/>
      <c r="F63" s="113"/>
      <c r="G63" s="113"/>
      <c r="H63" s="113"/>
      <c r="I63" s="114"/>
      <c r="J63" s="115">
        <f>J121</f>
        <v>0</v>
      </c>
      <c r="L63" s="111"/>
    </row>
    <row r="64" spans="2:12" s="8" customFormat="1" ht="19.9" customHeight="1">
      <c r="B64" s="111"/>
      <c r="D64" s="112" t="s">
        <v>107</v>
      </c>
      <c r="E64" s="113"/>
      <c r="F64" s="113"/>
      <c r="G64" s="113"/>
      <c r="H64" s="113"/>
      <c r="I64" s="114"/>
      <c r="J64" s="115">
        <f>J130</f>
        <v>0</v>
      </c>
      <c r="L64" s="111"/>
    </row>
    <row r="65" spans="2:12" s="7" customFormat="1" ht="24.95" customHeight="1">
      <c r="B65" s="106"/>
      <c r="D65" s="107" t="s">
        <v>109</v>
      </c>
      <c r="E65" s="108"/>
      <c r="F65" s="108"/>
      <c r="G65" s="108"/>
      <c r="H65" s="108"/>
      <c r="I65" s="109"/>
      <c r="J65" s="110">
        <f>J148</f>
        <v>0</v>
      </c>
      <c r="L65" s="106"/>
    </row>
    <row r="66" spans="2:12" s="8" customFormat="1" ht="19.9" customHeight="1">
      <c r="B66" s="111"/>
      <c r="D66" s="112" t="s">
        <v>849</v>
      </c>
      <c r="E66" s="113"/>
      <c r="F66" s="113"/>
      <c r="G66" s="113"/>
      <c r="H66" s="113"/>
      <c r="I66" s="114"/>
      <c r="J66" s="115">
        <f>J149</f>
        <v>0</v>
      </c>
      <c r="L66" s="111"/>
    </row>
    <row r="67" spans="2:12" s="8" customFormat="1" ht="19.9" customHeight="1">
      <c r="B67" s="111"/>
      <c r="D67" s="112" t="s">
        <v>850</v>
      </c>
      <c r="E67" s="113"/>
      <c r="F67" s="113"/>
      <c r="G67" s="113"/>
      <c r="H67" s="113"/>
      <c r="I67" s="114"/>
      <c r="J67" s="115">
        <f>J176</f>
        <v>0</v>
      </c>
      <c r="L67" s="111"/>
    </row>
    <row r="68" spans="2:12" s="8" customFormat="1" ht="19.9" customHeight="1">
      <c r="B68" s="111"/>
      <c r="D68" s="112" t="s">
        <v>851</v>
      </c>
      <c r="E68" s="113"/>
      <c r="F68" s="113"/>
      <c r="G68" s="113"/>
      <c r="H68" s="113"/>
      <c r="I68" s="114"/>
      <c r="J68" s="115">
        <f>J199</f>
        <v>0</v>
      </c>
      <c r="L68" s="111"/>
    </row>
    <row r="69" spans="2:12" s="1" customFormat="1" ht="21.75" customHeight="1">
      <c r="B69" s="30"/>
      <c r="I69" s="84"/>
      <c r="L69" s="30"/>
    </row>
    <row r="70" spans="2:12" s="1" customFormat="1" ht="6.95" customHeight="1">
      <c r="B70" s="39"/>
      <c r="C70" s="40"/>
      <c r="D70" s="40"/>
      <c r="E70" s="40"/>
      <c r="F70" s="40"/>
      <c r="G70" s="40"/>
      <c r="H70" s="40"/>
      <c r="I70" s="100"/>
      <c r="J70" s="40"/>
      <c r="K70" s="40"/>
      <c r="L70" s="30"/>
    </row>
    <row r="74" spans="2:12" s="1" customFormat="1" ht="6.95" customHeight="1">
      <c r="B74" s="41"/>
      <c r="C74" s="42"/>
      <c r="D74" s="42"/>
      <c r="E74" s="42"/>
      <c r="F74" s="42"/>
      <c r="G74" s="42"/>
      <c r="H74" s="42"/>
      <c r="I74" s="101"/>
      <c r="J74" s="42"/>
      <c r="K74" s="42"/>
      <c r="L74" s="30"/>
    </row>
    <row r="75" spans="2:12" s="1" customFormat="1" ht="24.95" customHeight="1">
      <c r="B75" s="30"/>
      <c r="C75" s="20" t="s">
        <v>120</v>
      </c>
      <c r="I75" s="84"/>
      <c r="L75" s="30"/>
    </row>
    <row r="76" spans="2:12" s="1" customFormat="1" ht="6.95" customHeight="1">
      <c r="B76" s="30"/>
      <c r="I76" s="84"/>
      <c r="L76" s="30"/>
    </row>
    <row r="77" spans="2:12" s="1" customFormat="1" ht="12" customHeight="1">
      <c r="B77" s="30"/>
      <c r="C77" s="25" t="s">
        <v>17</v>
      </c>
      <c r="I77" s="84"/>
      <c r="L77" s="30"/>
    </row>
    <row r="78" spans="2:12" s="1" customFormat="1" ht="16.5" customHeight="1">
      <c r="B78" s="30"/>
      <c r="E78" s="332" t="str">
        <f>E7</f>
        <v>Stavební úpravy objektu správní budovy střediska Kohinoor PKÚ s.p.</v>
      </c>
      <c r="F78" s="333"/>
      <c r="G78" s="333"/>
      <c r="H78" s="333"/>
      <c r="I78" s="84"/>
      <c r="L78" s="30"/>
    </row>
    <row r="79" spans="2:12" s="1" customFormat="1" ht="12" customHeight="1">
      <c r="B79" s="30"/>
      <c r="C79" s="25" t="s">
        <v>93</v>
      </c>
      <c r="I79" s="84"/>
      <c r="L79" s="30"/>
    </row>
    <row r="80" spans="2:12" s="1" customFormat="1" ht="16.5" customHeight="1">
      <c r="B80" s="30"/>
      <c r="E80" s="317" t="str">
        <f>E9</f>
        <v>02 - ZTI</v>
      </c>
      <c r="F80" s="316"/>
      <c r="G80" s="316"/>
      <c r="H80" s="316"/>
      <c r="I80" s="84"/>
      <c r="L80" s="30"/>
    </row>
    <row r="81" spans="2:12" s="1" customFormat="1" ht="6.95" customHeight="1">
      <c r="B81" s="30"/>
      <c r="I81" s="84"/>
      <c r="L81" s="30"/>
    </row>
    <row r="82" spans="2:12" s="1" customFormat="1" ht="12" customHeight="1">
      <c r="B82" s="30"/>
      <c r="C82" s="25" t="s">
        <v>21</v>
      </c>
      <c r="F82" s="16" t="str">
        <f>F12</f>
        <v xml:space="preserve"> </v>
      </c>
      <c r="I82" s="85" t="s">
        <v>23</v>
      </c>
      <c r="J82" s="46" t="str">
        <f>IF(J12="","",J12)</f>
        <v>30. 8. 2019</v>
      </c>
      <c r="L82" s="30"/>
    </row>
    <row r="83" spans="2:12" s="1" customFormat="1" ht="6.95" customHeight="1">
      <c r="B83" s="30"/>
      <c r="I83" s="84"/>
      <c r="L83" s="30"/>
    </row>
    <row r="84" spans="2:12" s="1" customFormat="1" ht="13.7" customHeight="1">
      <c r="B84" s="30"/>
      <c r="C84" s="25" t="s">
        <v>25</v>
      </c>
      <c r="F84" s="16" t="str">
        <f>E15</f>
        <v xml:space="preserve"> </v>
      </c>
      <c r="I84" s="85" t="s">
        <v>30</v>
      </c>
      <c r="J84" s="28" t="str">
        <f>E21</f>
        <v>DRAKISA</v>
      </c>
      <c r="L84" s="30"/>
    </row>
    <row r="85" spans="2:12" s="1" customFormat="1" ht="13.7" customHeight="1">
      <c r="B85" s="30"/>
      <c r="C85" s="25" t="s">
        <v>28</v>
      </c>
      <c r="F85" s="16" t="str">
        <f>IF(E18="","",E18)</f>
        <v>Vyplň údaj</v>
      </c>
      <c r="I85" s="85" t="s">
        <v>33</v>
      </c>
      <c r="J85" s="28" t="str">
        <f>E24</f>
        <v>Krajovský</v>
      </c>
      <c r="L85" s="30"/>
    </row>
    <row r="86" spans="2:12" s="1" customFormat="1" ht="10.35" customHeight="1">
      <c r="B86" s="30"/>
      <c r="I86" s="84"/>
      <c r="L86" s="30"/>
    </row>
    <row r="87" spans="2:20" s="9" customFormat="1" ht="29.25" customHeight="1">
      <c r="B87" s="116"/>
      <c r="C87" s="117" t="s">
        <v>121</v>
      </c>
      <c r="D87" s="118" t="s">
        <v>54</v>
      </c>
      <c r="E87" s="118" t="s">
        <v>51</v>
      </c>
      <c r="F87" s="118" t="s">
        <v>52</v>
      </c>
      <c r="G87" s="118" t="s">
        <v>122</v>
      </c>
      <c r="H87" s="118" t="s">
        <v>123</v>
      </c>
      <c r="I87" s="119" t="s">
        <v>124</v>
      </c>
      <c r="J87" s="118" t="s">
        <v>97</v>
      </c>
      <c r="K87" s="120" t="s">
        <v>125</v>
      </c>
      <c r="L87" s="116"/>
      <c r="M87" s="53" t="s">
        <v>3</v>
      </c>
      <c r="N87" s="54" t="s">
        <v>40</v>
      </c>
      <c r="O87" s="54" t="s">
        <v>126</v>
      </c>
      <c r="P87" s="54" t="s">
        <v>127</v>
      </c>
      <c r="Q87" s="54" t="s">
        <v>128</v>
      </c>
      <c r="R87" s="54" t="s">
        <v>129</v>
      </c>
      <c r="S87" s="54" t="s">
        <v>130</v>
      </c>
      <c r="T87" s="55" t="s">
        <v>131</v>
      </c>
    </row>
    <row r="88" spans="2:63" s="1" customFormat="1" ht="22.9" customHeight="1">
      <c r="B88" s="288"/>
      <c r="C88" s="289" t="s">
        <v>132</v>
      </c>
      <c r="D88" s="262"/>
      <c r="E88" s="262"/>
      <c r="F88" s="262"/>
      <c r="G88" s="262"/>
      <c r="H88" s="262"/>
      <c r="I88" s="84"/>
      <c r="J88" s="121">
        <f>BK88</f>
        <v>0</v>
      </c>
      <c r="L88" s="30"/>
      <c r="M88" s="56"/>
      <c r="N88" s="47"/>
      <c r="O88" s="47"/>
      <c r="P88" s="122">
        <f>P89+P148</f>
        <v>0</v>
      </c>
      <c r="Q88" s="47"/>
      <c r="R88" s="122">
        <f>R89+R148</f>
        <v>21.733517213600003</v>
      </c>
      <c r="S88" s="47"/>
      <c r="T88" s="123">
        <f>T89+T148</f>
        <v>1.2177000000000002</v>
      </c>
      <c r="AT88" s="16" t="s">
        <v>68</v>
      </c>
      <c r="AU88" s="16" t="s">
        <v>98</v>
      </c>
      <c r="BK88" s="124">
        <f>BK89+BK148</f>
        <v>0</v>
      </c>
    </row>
    <row r="89" spans="2:63" s="10" customFormat="1" ht="25.9" customHeight="1">
      <c r="B89" s="290"/>
      <c r="C89" s="253"/>
      <c r="D89" s="254" t="s">
        <v>68</v>
      </c>
      <c r="E89" s="255" t="s">
        <v>133</v>
      </c>
      <c r="F89" s="255" t="s">
        <v>134</v>
      </c>
      <c r="G89" s="253"/>
      <c r="H89" s="253"/>
      <c r="I89" s="127"/>
      <c r="J89" s="128">
        <f>BK89</f>
        <v>0</v>
      </c>
      <c r="L89" s="125"/>
      <c r="M89" s="129"/>
      <c r="N89" s="130"/>
      <c r="O89" s="130"/>
      <c r="P89" s="131">
        <f>P90+P118+P121+P130</f>
        <v>0</v>
      </c>
      <c r="Q89" s="130"/>
      <c r="R89" s="131">
        <f>R90+R118+R121+R130</f>
        <v>21.006366073000002</v>
      </c>
      <c r="S89" s="130"/>
      <c r="T89" s="132">
        <f>T90+T118+T121+T130</f>
        <v>1.2177000000000002</v>
      </c>
      <c r="AR89" s="126" t="s">
        <v>77</v>
      </c>
      <c r="AT89" s="133" t="s">
        <v>68</v>
      </c>
      <c r="AU89" s="133" t="s">
        <v>69</v>
      </c>
      <c r="AY89" s="126" t="s">
        <v>135</v>
      </c>
      <c r="BK89" s="134">
        <f>BK90+BK118+BK121+BK130</f>
        <v>0</v>
      </c>
    </row>
    <row r="90" spans="2:63" s="10" customFormat="1" ht="22.9" customHeight="1">
      <c r="B90" s="290"/>
      <c r="C90" s="253"/>
      <c r="D90" s="254" t="s">
        <v>68</v>
      </c>
      <c r="E90" s="256" t="s">
        <v>77</v>
      </c>
      <c r="F90" s="256" t="s">
        <v>136</v>
      </c>
      <c r="G90" s="253"/>
      <c r="H90" s="253"/>
      <c r="I90" s="127"/>
      <c r="J90" s="135">
        <f>BK90</f>
        <v>0</v>
      </c>
      <c r="L90" s="125"/>
      <c r="M90" s="129"/>
      <c r="N90" s="130"/>
      <c r="O90" s="130"/>
      <c r="P90" s="131">
        <f>SUM(P91:P117)</f>
        <v>0</v>
      </c>
      <c r="Q90" s="130"/>
      <c r="R90" s="131">
        <f>SUM(R91:R117)</f>
        <v>21</v>
      </c>
      <c r="S90" s="130"/>
      <c r="T90" s="132">
        <f>SUM(T91:T117)</f>
        <v>0</v>
      </c>
      <c r="AR90" s="126" t="s">
        <v>77</v>
      </c>
      <c r="AT90" s="133" t="s">
        <v>68</v>
      </c>
      <c r="AU90" s="133" t="s">
        <v>77</v>
      </c>
      <c r="AY90" s="126" t="s">
        <v>135</v>
      </c>
      <c r="BK90" s="134">
        <f>SUM(BK91:BK117)</f>
        <v>0</v>
      </c>
    </row>
    <row r="91" spans="2:65" s="1" customFormat="1" ht="16.5" customHeight="1">
      <c r="B91" s="288"/>
      <c r="C91" s="257" t="s">
        <v>77</v>
      </c>
      <c r="D91" s="257" t="s">
        <v>137</v>
      </c>
      <c r="E91" s="258" t="s">
        <v>852</v>
      </c>
      <c r="F91" s="259" t="s">
        <v>853</v>
      </c>
      <c r="G91" s="260" t="s">
        <v>140</v>
      </c>
      <c r="H91" s="261">
        <v>20.25</v>
      </c>
      <c r="I91" s="138"/>
      <c r="J91" s="139">
        <f>ROUND(I91*H91,2)</f>
        <v>0</v>
      </c>
      <c r="K91" s="137" t="s">
        <v>141</v>
      </c>
      <c r="L91" s="30"/>
      <c r="M91" s="140" t="s">
        <v>3</v>
      </c>
      <c r="N91" s="141" t="s">
        <v>41</v>
      </c>
      <c r="O91" s="49"/>
      <c r="P91" s="142">
        <f>O91*H91</f>
        <v>0</v>
      </c>
      <c r="Q91" s="142">
        <v>0</v>
      </c>
      <c r="R91" s="142">
        <f>Q91*H91</f>
        <v>0</v>
      </c>
      <c r="S91" s="142">
        <v>0</v>
      </c>
      <c r="T91" s="143">
        <f>S91*H91</f>
        <v>0</v>
      </c>
      <c r="AR91" s="16" t="s">
        <v>142</v>
      </c>
      <c r="AT91" s="16" t="s">
        <v>137</v>
      </c>
      <c r="AU91" s="16" t="s">
        <v>79</v>
      </c>
      <c r="AY91" s="16" t="s">
        <v>135</v>
      </c>
      <c r="BE91" s="144">
        <f>IF(N91="základní",J91,0)</f>
        <v>0</v>
      </c>
      <c r="BF91" s="144">
        <f>IF(N91="snížená",J91,0)</f>
        <v>0</v>
      </c>
      <c r="BG91" s="144">
        <f>IF(N91="zákl. přenesená",J91,0)</f>
        <v>0</v>
      </c>
      <c r="BH91" s="144">
        <f>IF(N91="sníž. přenesená",J91,0)</f>
        <v>0</v>
      </c>
      <c r="BI91" s="144">
        <f>IF(N91="nulová",J91,0)</f>
        <v>0</v>
      </c>
      <c r="BJ91" s="16" t="s">
        <v>77</v>
      </c>
      <c r="BK91" s="144">
        <f>ROUND(I91*H91,2)</f>
        <v>0</v>
      </c>
      <c r="BL91" s="16" t="s">
        <v>142</v>
      </c>
      <c r="BM91" s="16" t="s">
        <v>854</v>
      </c>
    </row>
    <row r="92" spans="2:47" s="1" customFormat="1" ht="19.5">
      <c r="B92" s="288"/>
      <c r="C92" s="262"/>
      <c r="D92" s="263" t="s">
        <v>144</v>
      </c>
      <c r="E92" s="262"/>
      <c r="F92" s="264" t="s">
        <v>855</v>
      </c>
      <c r="G92" s="262"/>
      <c r="H92" s="262"/>
      <c r="I92" s="84"/>
      <c r="L92" s="30"/>
      <c r="M92" s="145"/>
      <c r="N92" s="49"/>
      <c r="O92" s="49"/>
      <c r="P92" s="49"/>
      <c r="Q92" s="49"/>
      <c r="R92" s="49"/>
      <c r="S92" s="49"/>
      <c r="T92" s="50"/>
      <c r="AT92" s="16" t="s">
        <v>144</v>
      </c>
      <c r="AU92" s="16" t="s">
        <v>79</v>
      </c>
    </row>
    <row r="93" spans="2:51" s="11" customFormat="1" ht="12">
      <c r="B93" s="291"/>
      <c r="C93" s="265"/>
      <c r="D93" s="263" t="s">
        <v>146</v>
      </c>
      <c r="E93" s="266" t="s">
        <v>3</v>
      </c>
      <c r="F93" s="267" t="s">
        <v>856</v>
      </c>
      <c r="G93" s="265"/>
      <c r="H93" s="266" t="s">
        <v>3</v>
      </c>
      <c r="I93" s="148"/>
      <c r="L93" s="146"/>
      <c r="M93" s="149"/>
      <c r="N93" s="150"/>
      <c r="O93" s="150"/>
      <c r="P93" s="150"/>
      <c r="Q93" s="150"/>
      <c r="R93" s="150"/>
      <c r="S93" s="150"/>
      <c r="T93" s="151"/>
      <c r="AT93" s="147" t="s">
        <v>146</v>
      </c>
      <c r="AU93" s="147" t="s">
        <v>79</v>
      </c>
      <c r="AV93" s="11" t="s">
        <v>77</v>
      </c>
      <c r="AW93" s="11" t="s">
        <v>32</v>
      </c>
      <c r="AX93" s="11" t="s">
        <v>69</v>
      </c>
      <c r="AY93" s="147" t="s">
        <v>135</v>
      </c>
    </row>
    <row r="94" spans="2:51" s="12" customFormat="1" ht="12">
      <c r="B94" s="292"/>
      <c r="C94" s="268"/>
      <c r="D94" s="263" t="s">
        <v>146</v>
      </c>
      <c r="E94" s="269" t="s">
        <v>3</v>
      </c>
      <c r="F94" s="270" t="s">
        <v>857</v>
      </c>
      <c r="G94" s="268"/>
      <c r="H94" s="271">
        <v>20.25</v>
      </c>
      <c r="I94" s="154"/>
      <c r="L94" s="152"/>
      <c r="M94" s="155"/>
      <c r="N94" s="156"/>
      <c r="O94" s="156"/>
      <c r="P94" s="156"/>
      <c r="Q94" s="156"/>
      <c r="R94" s="156"/>
      <c r="S94" s="156"/>
      <c r="T94" s="157"/>
      <c r="AT94" s="153" t="s">
        <v>146</v>
      </c>
      <c r="AU94" s="153" t="s">
        <v>79</v>
      </c>
      <c r="AV94" s="12" t="s">
        <v>79</v>
      </c>
      <c r="AW94" s="12" t="s">
        <v>32</v>
      </c>
      <c r="AX94" s="12" t="s">
        <v>69</v>
      </c>
      <c r="AY94" s="153" t="s">
        <v>135</v>
      </c>
    </row>
    <row r="95" spans="2:51" s="13" customFormat="1" ht="12">
      <c r="B95" s="293"/>
      <c r="C95" s="272"/>
      <c r="D95" s="263" t="s">
        <v>146</v>
      </c>
      <c r="E95" s="273" t="s">
        <v>3</v>
      </c>
      <c r="F95" s="274" t="s">
        <v>151</v>
      </c>
      <c r="G95" s="272"/>
      <c r="H95" s="275">
        <v>20.25</v>
      </c>
      <c r="I95" s="160"/>
      <c r="L95" s="158"/>
      <c r="M95" s="161"/>
      <c r="N95" s="162"/>
      <c r="O95" s="162"/>
      <c r="P95" s="162"/>
      <c r="Q95" s="162"/>
      <c r="R95" s="162"/>
      <c r="S95" s="162"/>
      <c r="T95" s="163"/>
      <c r="AT95" s="159" t="s">
        <v>146</v>
      </c>
      <c r="AU95" s="159" t="s">
        <v>79</v>
      </c>
      <c r="AV95" s="13" t="s">
        <v>142</v>
      </c>
      <c r="AW95" s="13" t="s">
        <v>32</v>
      </c>
      <c r="AX95" s="13" t="s">
        <v>77</v>
      </c>
      <c r="AY95" s="159" t="s">
        <v>135</v>
      </c>
    </row>
    <row r="96" spans="2:65" s="1" customFormat="1" ht="16.5" customHeight="1">
      <c r="B96" s="288"/>
      <c r="C96" s="257" t="s">
        <v>79</v>
      </c>
      <c r="D96" s="257" t="s">
        <v>137</v>
      </c>
      <c r="E96" s="258" t="s">
        <v>858</v>
      </c>
      <c r="F96" s="259" t="s">
        <v>859</v>
      </c>
      <c r="G96" s="260" t="s">
        <v>140</v>
      </c>
      <c r="H96" s="261">
        <v>20.25</v>
      </c>
      <c r="I96" s="138"/>
      <c r="J96" s="139">
        <f>ROUND(I96*H96,2)</f>
        <v>0</v>
      </c>
      <c r="K96" s="137" t="s">
        <v>141</v>
      </c>
      <c r="L96" s="30"/>
      <c r="M96" s="140" t="s">
        <v>3</v>
      </c>
      <c r="N96" s="141" t="s">
        <v>41</v>
      </c>
      <c r="O96" s="49"/>
      <c r="P96" s="142">
        <f>O96*H96</f>
        <v>0</v>
      </c>
      <c r="Q96" s="142">
        <v>0</v>
      </c>
      <c r="R96" s="142">
        <f>Q96*H96</f>
        <v>0</v>
      </c>
      <c r="S96" s="142">
        <v>0</v>
      </c>
      <c r="T96" s="143">
        <f>S96*H96</f>
        <v>0</v>
      </c>
      <c r="AR96" s="16" t="s">
        <v>142</v>
      </c>
      <c r="AT96" s="16" t="s">
        <v>137</v>
      </c>
      <c r="AU96" s="16" t="s">
        <v>79</v>
      </c>
      <c r="AY96" s="16" t="s">
        <v>135</v>
      </c>
      <c r="BE96" s="144">
        <f>IF(N96="základní",J96,0)</f>
        <v>0</v>
      </c>
      <c r="BF96" s="144">
        <f>IF(N96="snížená",J96,0)</f>
        <v>0</v>
      </c>
      <c r="BG96" s="144">
        <f>IF(N96="zákl. přenesená",J96,0)</f>
        <v>0</v>
      </c>
      <c r="BH96" s="144">
        <f>IF(N96="sníž. přenesená",J96,0)</f>
        <v>0</v>
      </c>
      <c r="BI96" s="144">
        <f>IF(N96="nulová",J96,0)</f>
        <v>0</v>
      </c>
      <c r="BJ96" s="16" t="s">
        <v>77</v>
      </c>
      <c r="BK96" s="144">
        <f>ROUND(I96*H96,2)</f>
        <v>0</v>
      </c>
      <c r="BL96" s="16" t="s">
        <v>142</v>
      </c>
      <c r="BM96" s="16" t="s">
        <v>860</v>
      </c>
    </row>
    <row r="97" spans="2:47" s="1" customFormat="1" ht="19.5">
      <c r="B97" s="288"/>
      <c r="C97" s="262"/>
      <c r="D97" s="263" t="s">
        <v>144</v>
      </c>
      <c r="E97" s="262"/>
      <c r="F97" s="264" t="s">
        <v>861</v>
      </c>
      <c r="G97" s="262"/>
      <c r="H97" s="262"/>
      <c r="I97" s="84"/>
      <c r="L97" s="30"/>
      <c r="M97" s="145"/>
      <c r="N97" s="49"/>
      <c r="O97" s="49"/>
      <c r="P97" s="49"/>
      <c r="Q97" s="49"/>
      <c r="R97" s="49"/>
      <c r="S97" s="49"/>
      <c r="T97" s="50"/>
      <c r="AT97" s="16" t="s">
        <v>144</v>
      </c>
      <c r="AU97" s="16" t="s">
        <v>79</v>
      </c>
    </row>
    <row r="98" spans="2:65" s="1" customFormat="1" ht="16.5" customHeight="1">
      <c r="B98" s="288"/>
      <c r="C98" s="257" t="s">
        <v>156</v>
      </c>
      <c r="D98" s="257" t="s">
        <v>137</v>
      </c>
      <c r="E98" s="258" t="s">
        <v>862</v>
      </c>
      <c r="F98" s="259" t="s">
        <v>863</v>
      </c>
      <c r="G98" s="260" t="s">
        <v>140</v>
      </c>
      <c r="H98" s="261">
        <v>8.856</v>
      </c>
      <c r="I98" s="138"/>
      <c r="J98" s="139">
        <f>ROUND(I98*H98,2)</f>
        <v>0</v>
      </c>
      <c r="K98" s="137" t="s">
        <v>141</v>
      </c>
      <c r="L98" s="30"/>
      <c r="M98" s="140" t="s">
        <v>3</v>
      </c>
      <c r="N98" s="141" t="s">
        <v>41</v>
      </c>
      <c r="O98" s="49"/>
      <c r="P98" s="142">
        <f>O98*H98</f>
        <v>0</v>
      </c>
      <c r="Q98" s="142">
        <v>0</v>
      </c>
      <c r="R98" s="142">
        <f>Q98*H98</f>
        <v>0</v>
      </c>
      <c r="S98" s="142">
        <v>0</v>
      </c>
      <c r="T98" s="143">
        <f>S98*H98</f>
        <v>0</v>
      </c>
      <c r="AR98" s="16" t="s">
        <v>142</v>
      </c>
      <c r="AT98" s="16" t="s">
        <v>137</v>
      </c>
      <c r="AU98" s="16" t="s">
        <v>79</v>
      </c>
      <c r="AY98" s="16" t="s">
        <v>135</v>
      </c>
      <c r="BE98" s="144">
        <f>IF(N98="základní",J98,0)</f>
        <v>0</v>
      </c>
      <c r="BF98" s="144">
        <f>IF(N98="snížená",J98,0)</f>
        <v>0</v>
      </c>
      <c r="BG98" s="144">
        <f>IF(N98="zákl. přenesená",J98,0)</f>
        <v>0</v>
      </c>
      <c r="BH98" s="144">
        <f>IF(N98="sníž. přenesená",J98,0)</f>
        <v>0</v>
      </c>
      <c r="BI98" s="144">
        <f>IF(N98="nulová",J98,0)</f>
        <v>0</v>
      </c>
      <c r="BJ98" s="16" t="s">
        <v>77</v>
      </c>
      <c r="BK98" s="144">
        <f>ROUND(I98*H98,2)</f>
        <v>0</v>
      </c>
      <c r="BL98" s="16" t="s">
        <v>142</v>
      </c>
      <c r="BM98" s="16" t="s">
        <v>864</v>
      </c>
    </row>
    <row r="99" spans="2:47" s="1" customFormat="1" ht="12">
      <c r="B99" s="288"/>
      <c r="C99" s="262"/>
      <c r="D99" s="263" t="s">
        <v>144</v>
      </c>
      <c r="E99" s="262"/>
      <c r="F99" s="264" t="s">
        <v>865</v>
      </c>
      <c r="G99" s="262"/>
      <c r="H99" s="262"/>
      <c r="I99" s="84"/>
      <c r="L99" s="30"/>
      <c r="M99" s="145"/>
      <c r="N99" s="49"/>
      <c r="O99" s="49"/>
      <c r="P99" s="49"/>
      <c r="Q99" s="49"/>
      <c r="R99" s="49"/>
      <c r="S99" s="49"/>
      <c r="T99" s="50"/>
      <c r="AT99" s="16" t="s">
        <v>144</v>
      </c>
      <c r="AU99" s="16" t="s">
        <v>79</v>
      </c>
    </row>
    <row r="100" spans="2:51" s="12" customFormat="1" ht="12">
      <c r="B100" s="292"/>
      <c r="C100" s="268"/>
      <c r="D100" s="263" t="s">
        <v>146</v>
      </c>
      <c r="E100" s="269" t="s">
        <v>3</v>
      </c>
      <c r="F100" s="270" t="s">
        <v>866</v>
      </c>
      <c r="G100" s="268"/>
      <c r="H100" s="271">
        <v>8.856</v>
      </c>
      <c r="I100" s="154"/>
      <c r="L100" s="152"/>
      <c r="M100" s="155"/>
      <c r="N100" s="156"/>
      <c r="O100" s="156"/>
      <c r="P100" s="156"/>
      <c r="Q100" s="156"/>
      <c r="R100" s="156"/>
      <c r="S100" s="156"/>
      <c r="T100" s="157"/>
      <c r="AT100" s="153" t="s">
        <v>146</v>
      </c>
      <c r="AU100" s="153" t="s">
        <v>79</v>
      </c>
      <c r="AV100" s="12" t="s">
        <v>79</v>
      </c>
      <c r="AW100" s="12" t="s">
        <v>32</v>
      </c>
      <c r="AX100" s="12" t="s">
        <v>69</v>
      </c>
      <c r="AY100" s="153" t="s">
        <v>135</v>
      </c>
    </row>
    <row r="101" spans="2:51" s="13" customFormat="1" ht="12">
      <c r="B101" s="293"/>
      <c r="C101" s="272"/>
      <c r="D101" s="263" t="s">
        <v>146</v>
      </c>
      <c r="E101" s="273" t="s">
        <v>3</v>
      </c>
      <c r="F101" s="274" t="s">
        <v>151</v>
      </c>
      <c r="G101" s="272"/>
      <c r="H101" s="275">
        <v>8.856</v>
      </c>
      <c r="I101" s="160"/>
      <c r="L101" s="158"/>
      <c r="M101" s="161"/>
      <c r="N101" s="162"/>
      <c r="O101" s="162"/>
      <c r="P101" s="162"/>
      <c r="Q101" s="162"/>
      <c r="R101" s="162"/>
      <c r="S101" s="162"/>
      <c r="T101" s="163"/>
      <c r="AT101" s="159" t="s">
        <v>146</v>
      </c>
      <c r="AU101" s="159" t="s">
        <v>79</v>
      </c>
      <c r="AV101" s="13" t="s">
        <v>142</v>
      </c>
      <c r="AW101" s="13" t="s">
        <v>32</v>
      </c>
      <c r="AX101" s="13" t="s">
        <v>77</v>
      </c>
      <c r="AY101" s="159" t="s">
        <v>135</v>
      </c>
    </row>
    <row r="102" spans="2:65" s="1" customFormat="1" ht="16.5" customHeight="1">
      <c r="B102" s="288"/>
      <c r="C102" s="257" t="s">
        <v>142</v>
      </c>
      <c r="D102" s="257" t="s">
        <v>137</v>
      </c>
      <c r="E102" s="258" t="s">
        <v>867</v>
      </c>
      <c r="F102" s="259" t="s">
        <v>868</v>
      </c>
      <c r="G102" s="260" t="s">
        <v>140</v>
      </c>
      <c r="H102" s="261">
        <v>20.25</v>
      </c>
      <c r="I102" s="138"/>
      <c r="J102" s="139">
        <f>ROUND(I102*H102,2)</f>
        <v>0</v>
      </c>
      <c r="K102" s="137" t="s">
        <v>141</v>
      </c>
      <c r="L102" s="30"/>
      <c r="M102" s="140" t="s">
        <v>3</v>
      </c>
      <c r="N102" s="141" t="s">
        <v>41</v>
      </c>
      <c r="O102" s="49"/>
      <c r="P102" s="142">
        <f>O102*H102</f>
        <v>0</v>
      </c>
      <c r="Q102" s="142">
        <v>0</v>
      </c>
      <c r="R102" s="142">
        <f>Q102*H102</f>
        <v>0</v>
      </c>
      <c r="S102" s="142">
        <v>0</v>
      </c>
      <c r="T102" s="143">
        <f>S102*H102</f>
        <v>0</v>
      </c>
      <c r="AR102" s="16" t="s">
        <v>142</v>
      </c>
      <c r="AT102" s="16" t="s">
        <v>137</v>
      </c>
      <c r="AU102" s="16" t="s">
        <v>79</v>
      </c>
      <c r="AY102" s="16" t="s">
        <v>135</v>
      </c>
      <c r="BE102" s="144">
        <f>IF(N102="základní",J102,0)</f>
        <v>0</v>
      </c>
      <c r="BF102" s="144">
        <f>IF(N102="snížená",J102,0)</f>
        <v>0</v>
      </c>
      <c r="BG102" s="144">
        <f>IF(N102="zákl. přenesená",J102,0)</f>
        <v>0</v>
      </c>
      <c r="BH102" s="144">
        <f>IF(N102="sníž. přenesená",J102,0)</f>
        <v>0</v>
      </c>
      <c r="BI102" s="144">
        <f>IF(N102="nulová",J102,0)</f>
        <v>0</v>
      </c>
      <c r="BJ102" s="16" t="s">
        <v>77</v>
      </c>
      <c r="BK102" s="144">
        <f>ROUND(I102*H102,2)</f>
        <v>0</v>
      </c>
      <c r="BL102" s="16" t="s">
        <v>142</v>
      </c>
      <c r="BM102" s="16" t="s">
        <v>869</v>
      </c>
    </row>
    <row r="103" spans="2:47" s="1" customFormat="1" ht="19.5">
      <c r="B103" s="288"/>
      <c r="C103" s="262"/>
      <c r="D103" s="263" t="s">
        <v>144</v>
      </c>
      <c r="E103" s="262"/>
      <c r="F103" s="264" t="s">
        <v>870</v>
      </c>
      <c r="G103" s="262"/>
      <c r="H103" s="262"/>
      <c r="I103" s="84"/>
      <c r="L103" s="30"/>
      <c r="M103" s="145"/>
      <c r="N103" s="49"/>
      <c r="O103" s="49"/>
      <c r="P103" s="49"/>
      <c r="Q103" s="49"/>
      <c r="R103" s="49"/>
      <c r="S103" s="49"/>
      <c r="T103" s="50"/>
      <c r="AT103" s="16" t="s">
        <v>144</v>
      </c>
      <c r="AU103" s="16" t="s">
        <v>79</v>
      </c>
    </row>
    <row r="104" spans="2:65" s="1" customFormat="1" ht="16.5" customHeight="1">
      <c r="B104" s="288"/>
      <c r="C104" s="257" t="s">
        <v>166</v>
      </c>
      <c r="D104" s="257" t="s">
        <v>137</v>
      </c>
      <c r="E104" s="258" t="s">
        <v>871</v>
      </c>
      <c r="F104" s="259" t="s">
        <v>872</v>
      </c>
      <c r="G104" s="260" t="s">
        <v>140</v>
      </c>
      <c r="H104" s="261">
        <v>21.981</v>
      </c>
      <c r="I104" s="138"/>
      <c r="J104" s="139">
        <f>ROUND(I104*H104,2)</f>
        <v>0</v>
      </c>
      <c r="K104" s="137" t="s">
        <v>141</v>
      </c>
      <c r="L104" s="30"/>
      <c r="M104" s="140" t="s">
        <v>3</v>
      </c>
      <c r="N104" s="141" t="s">
        <v>41</v>
      </c>
      <c r="O104" s="49"/>
      <c r="P104" s="142">
        <f>O104*H104</f>
        <v>0</v>
      </c>
      <c r="Q104" s="142">
        <v>0</v>
      </c>
      <c r="R104" s="142">
        <f>Q104*H104</f>
        <v>0</v>
      </c>
      <c r="S104" s="142">
        <v>0</v>
      </c>
      <c r="T104" s="143">
        <f>S104*H104</f>
        <v>0</v>
      </c>
      <c r="AR104" s="16" t="s">
        <v>142</v>
      </c>
      <c r="AT104" s="16" t="s">
        <v>137</v>
      </c>
      <c r="AU104" s="16" t="s">
        <v>79</v>
      </c>
      <c r="AY104" s="16" t="s">
        <v>135</v>
      </c>
      <c r="BE104" s="144">
        <f>IF(N104="základní",J104,0)</f>
        <v>0</v>
      </c>
      <c r="BF104" s="144">
        <f>IF(N104="snížená",J104,0)</f>
        <v>0</v>
      </c>
      <c r="BG104" s="144">
        <f>IF(N104="zákl. přenesená",J104,0)</f>
        <v>0</v>
      </c>
      <c r="BH104" s="144">
        <f>IF(N104="sníž. přenesená",J104,0)</f>
        <v>0</v>
      </c>
      <c r="BI104" s="144">
        <f>IF(N104="nulová",J104,0)</f>
        <v>0</v>
      </c>
      <c r="BJ104" s="16" t="s">
        <v>77</v>
      </c>
      <c r="BK104" s="144">
        <f>ROUND(I104*H104,2)</f>
        <v>0</v>
      </c>
      <c r="BL104" s="16" t="s">
        <v>142</v>
      </c>
      <c r="BM104" s="16" t="s">
        <v>873</v>
      </c>
    </row>
    <row r="105" spans="2:47" s="1" customFormat="1" ht="12">
      <c r="B105" s="288"/>
      <c r="C105" s="262"/>
      <c r="D105" s="263" t="s">
        <v>144</v>
      </c>
      <c r="E105" s="262"/>
      <c r="F105" s="264" t="s">
        <v>872</v>
      </c>
      <c r="G105" s="262"/>
      <c r="H105" s="262"/>
      <c r="I105" s="84"/>
      <c r="L105" s="30"/>
      <c r="M105" s="145"/>
      <c r="N105" s="49"/>
      <c r="O105" s="49"/>
      <c r="P105" s="49"/>
      <c r="Q105" s="49"/>
      <c r="R105" s="49"/>
      <c r="S105" s="49"/>
      <c r="T105" s="50"/>
      <c r="AT105" s="16" t="s">
        <v>144</v>
      </c>
      <c r="AU105" s="16" t="s">
        <v>79</v>
      </c>
    </row>
    <row r="106" spans="2:51" s="11" customFormat="1" ht="12">
      <c r="B106" s="291"/>
      <c r="C106" s="265"/>
      <c r="D106" s="263" t="s">
        <v>146</v>
      </c>
      <c r="E106" s="266" t="s">
        <v>3</v>
      </c>
      <c r="F106" s="267" t="s">
        <v>874</v>
      </c>
      <c r="G106" s="265"/>
      <c r="H106" s="266" t="s">
        <v>3</v>
      </c>
      <c r="I106" s="148"/>
      <c r="L106" s="146"/>
      <c r="M106" s="149"/>
      <c r="N106" s="150"/>
      <c r="O106" s="150"/>
      <c r="P106" s="150"/>
      <c r="Q106" s="150"/>
      <c r="R106" s="150"/>
      <c r="S106" s="150"/>
      <c r="T106" s="151"/>
      <c r="AT106" s="147" t="s">
        <v>146</v>
      </c>
      <c r="AU106" s="147" t="s">
        <v>79</v>
      </c>
      <c r="AV106" s="11" t="s">
        <v>77</v>
      </c>
      <c r="AW106" s="11" t="s">
        <v>32</v>
      </c>
      <c r="AX106" s="11" t="s">
        <v>69</v>
      </c>
      <c r="AY106" s="147" t="s">
        <v>135</v>
      </c>
    </row>
    <row r="107" spans="2:51" s="12" customFormat="1" ht="12">
      <c r="B107" s="292"/>
      <c r="C107" s="268"/>
      <c r="D107" s="263" t="s">
        <v>146</v>
      </c>
      <c r="E107" s="269" t="s">
        <v>3</v>
      </c>
      <c r="F107" s="270" t="s">
        <v>875</v>
      </c>
      <c r="G107" s="268"/>
      <c r="H107" s="271">
        <v>21.981</v>
      </c>
      <c r="I107" s="154"/>
      <c r="L107" s="152"/>
      <c r="M107" s="155"/>
      <c r="N107" s="156"/>
      <c r="O107" s="156"/>
      <c r="P107" s="156"/>
      <c r="Q107" s="156"/>
      <c r="R107" s="156"/>
      <c r="S107" s="156"/>
      <c r="T107" s="157"/>
      <c r="AT107" s="153" t="s">
        <v>146</v>
      </c>
      <c r="AU107" s="153" t="s">
        <v>79</v>
      </c>
      <c r="AV107" s="12" t="s">
        <v>79</v>
      </c>
      <c r="AW107" s="12" t="s">
        <v>32</v>
      </c>
      <c r="AX107" s="12" t="s">
        <v>69</v>
      </c>
      <c r="AY107" s="153" t="s">
        <v>135</v>
      </c>
    </row>
    <row r="108" spans="2:51" s="13" customFormat="1" ht="12">
      <c r="B108" s="293"/>
      <c r="C108" s="272"/>
      <c r="D108" s="263" t="s">
        <v>146</v>
      </c>
      <c r="E108" s="273" t="s">
        <v>3</v>
      </c>
      <c r="F108" s="274" t="s">
        <v>151</v>
      </c>
      <c r="G108" s="272"/>
      <c r="H108" s="275">
        <v>21.981</v>
      </c>
      <c r="I108" s="160"/>
      <c r="L108" s="158"/>
      <c r="M108" s="161"/>
      <c r="N108" s="162"/>
      <c r="O108" s="162"/>
      <c r="P108" s="162"/>
      <c r="Q108" s="162"/>
      <c r="R108" s="162"/>
      <c r="S108" s="162"/>
      <c r="T108" s="163"/>
      <c r="AT108" s="159" t="s">
        <v>146</v>
      </c>
      <c r="AU108" s="159" t="s">
        <v>79</v>
      </c>
      <c r="AV108" s="13" t="s">
        <v>142</v>
      </c>
      <c r="AW108" s="13" t="s">
        <v>32</v>
      </c>
      <c r="AX108" s="13" t="s">
        <v>77</v>
      </c>
      <c r="AY108" s="159" t="s">
        <v>135</v>
      </c>
    </row>
    <row r="109" spans="2:65" s="1" customFormat="1" ht="16.5" customHeight="1">
      <c r="B109" s="288"/>
      <c r="C109" s="257" t="s">
        <v>171</v>
      </c>
      <c r="D109" s="257" t="s">
        <v>137</v>
      </c>
      <c r="E109" s="258" t="s">
        <v>876</v>
      </c>
      <c r="F109" s="259" t="s">
        <v>877</v>
      </c>
      <c r="G109" s="260" t="s">
        <v>175</v>
      </c>
      <c r="H109" s="261">
        <v>35.17</v>
      </c>
      <c r="I109" s="138"/>
      <c r="J109" s="139">
        <f>ROUND(I109*H109,2)</f>
        <v>0</v>
      </c>
      <c r="K109" s="137" t="s">
        <v>141</v>
      </c>
      <c r="L109" s="30"/>
      <c r="M109" s="140" t="s">
        <v>3</v>
      </c>
      <c r="N109" s="141" t="s">
        <v>41</v>
      </c>
      <c r="O109" s="49"/>
      <c r="P109" s="142">
        <f>O109*H109</f>
        <v>0</v>
      </c>
      <c r="Q109" s="142">
        <v>0</v>
      </c>
      <c r="R109" s="142">
        <f>Q109*H109</f>
        <v>0</v>
      </c>
      <c r="S109" s="142">
        <v>0</v>
      </c>
      <c r="T109" s="143">
        <f>S109*H109</f>
        <v>0</v>
      </c>
      <c r="AR109" s="16" t="s">
        <v>142</v>
      </c>
      <c r="AT109" s="16" t="s">
        <v>137</v>
      </c>
      <c r="AU109" s="16" t="s">
        <v>79</v>
      </c>
      <c r="AY109" s="16" t="s">
        <v>135</v>
      </c>
      <c r="BE109" s="144">
        <f>IF(N109="základní",J109,0)</f>
        <v>0</v>
      </c>
      <c r="BF109" s="144">
        <f>IF(N109="snížená",J109,0)</f>
        <v>0</v>
      </c>
      <c r="BG109" s="144">
        <f>IF(N109="zákl. přenesená",J109,0)</f>
        <v>0</v>
      </c>
      <c r="BH109" s="144">
        <f>IF(N109="sníž. přenesená",J109,0)</f>
        <v>0</v>
      </c>
      <c r="BI109" s="144">
        <f>IF(N109="nulová",J109,0)</f>
        <v>0</v>
      </c>
      <c r="BJ109" s="16" t="s">
        <v>77</v>
      </c>
      <c r="BK109" s="144">
        <f>ROUND(I109*H109,2)</f>
        <v>0</v>
      </c>
      <c r="BL109" s="16" t="s">
        <v>142</v>
      </c>
      <c r="BM109" s="16" t="s">
        <v>878</v>
      </c>
    </row>
    <row r="110" spans="2:47" s="1" customFormat="1" ht="12">
      <c r="B110" s="288"/>
      <c r="C110" s="262"/>
      <c r="D110" s="263" t="s">
        <v>144</v>
      </c>
      <c r="E110" s="262"/>
      <c r="F110" s="264" t="s">
        <v>879</v>
      </c>
      <c r="G110" s="262"/>
      <c r="H110" s="262"/>
      <c r="I110" s="84"/>
      <c r="L110" s="30"/>
      <c r="M110" s="145"/>
      <c r="N110" s="49"/>
      <c r="O110" s="49"/>
      <c r="P110" s="49"/>
      <c r="Q110" s="49"/>
      <c r="R110" s="49"/>
      <c r="S110" s="49"/>
      <c r="T110" s="50"/>
      <c r="AT110" s="16" t="s">
        <v>144</v>
      </c>
      <c r="AU110" s="16" t="s">
        <v>79</v>
      </c>
    </row>
    <row r="111" spans="2:51" s="12" customFormat="1" ht="12">
      <c r="B111" s="292"/>
      <c r="C111" s="268"/>
      <c r="D111" s="263" t="s">
        <v>146</v>
      </c>
      <c r="E111" s="269" t="s">
        <v>3</v>
      </c>
      <c r="F111" s="270" t="s">
        <v>880</v>
      </c>
      <c r="G111" s="268"/>
      <c r="H111" s="271">
        <v>35.17</v>
      </c>
      <c r="I111" s="154"/>
      <c r="L111" s="152"/>
      <c r="M111" s="155"/>
      <c r="N111" s="156"/>
      <c r="O111" s="156"/>
      <c r="P111" s="156"/>
      <c r="Q111" s="156"/>
      <c r="R111" s="156"/>
      <c r="S111" s="156"/>
      <c r="T111" s="157"/>
      <c r="AT111" s="153" t="s">
        <v>146</v>
      </c>
      <c r="AU111" s="153" t="s">
        <v>79</v>
      </c>
      <c r="AV111" s="12" t="s">
        <v>79</v>
      </c>
      <c r="AW111" s="12" t="s">
        <v>32</v>
      </c>
      <c r="AX111" s="12" t="s">
        <v>69</v>
      </c>
      <c r="AY111" s="153" t="s">
        <v>135</v>
      </c>
    </row>
    <row r="112" spans="2:51" s="13" customFormat="1" ht="12">
      <c r="B112" s="293"/>
      <c r="C112" s="272"/>
      <c r="D112" s="263" t="s">
        <v>146</v>
      </c>
      <c r="E112" s="273" t="s">
        <v>3</v>
      </c>
      <c r="F112" s="274" t="s">
        <v>151</v>
      </c>
      <c r="G112" s="272"/>
      <c r="H112" s="275">
        <v>35.17</v>
      </c>
      <c r="I112" s="160"/>
      <c r="L112" s="158"/>
      <c r="M112" s="161"/>
      <c r="N112" s="162"/>
      <c r="O112" s="162"/>
      <c r="P112" s="162"/>
      <c r="Q112" s="162"/>
      <c r="R112" s="162"/>
      <c r="S112" s="162"/>
      <c r="T112" s="163"/>
      <c r="AT112" s="159" t="s">
        <v>146</v>
      </c>
      <c r="AU112" s="159" t="s">
        <v>79</v>
      </c>
      <c r="AV112" s="13" t="s">
        <v>142</v>
      </c>
      <c r="AW112" s="13" t="s">
        <v>32</v>
      </c>
      <c r="AX112" s="13" t="s">
        <v>77</v>
      </c>
      <c r="AY112" s="159" t="s">
        <v>135</v>
      </c>
    </row>
    <row r="113" spans="2:65" s="1" customFormat="1" ht="16.5" customHeight="1">
      <c r="B113" s="288"/>
      <c r="C113" s="257" t="s">
        <v>180</v>
      </c>
      <c r="D113" s="257" t="s">
        <v>137</v>
      </c>
      <c r="E113" s="258" t="s">
        <v>881</v>
      </c>
      <c r="F113" s="259" t="s">
        <v>882</v>
      </c>
      <c r="G113" s="260" t="s">
        <v>140</v>
      </c>
      <c r="H113" s="261">
        <v>20.25</v>
      </c>
      <c r="I113" s="138"/>
      <c r="J113" s="139">
        <f>ROUND(I113*H113,2)</f>
        <v>0</v>
      </c>
      <c r="K113" s="137" t="s">
        <v>141</v>
      </c>
      <c r="L113" s="30"/>
      <c r="M113" s="140" t="s">
        <v>3</v>
      </c>
      <c r="N113" s="141" t="s">
        <v>41</v>
      </c>
      <c r="O113" s="49"/>
      <c r="P113" s="142">
        <f>O113*H113</f>
        <v>0</v>
      </c>
      <c r="Q113" s="142">
        <v>0</v>
      </c>
      <c r="R113" s="142">
        <f>Q113*H113</f>
        <v>0</v>
      </c>
      <c r="S113" s="142">
        <v>0</v>
      </c>
      <c r="T113" s="143">
        <f>S113*H113</f>
        <v>0</v>
      </c>
      <c r="AR113" s="16" t="s">
        <v>142</v>
      </c>
      <c r="AT113" s="16" t="s">
        <v>137</v>
      </c>
      <c r="AU113" s="16" t="s">
        <v>79</v>
      </c>
      <c r="AY113" s="16" t="s">
        <v>135</v>
      </c>
      <c r="BE113" s="144">
        <f>IF(N113="základní",J113,0)</f>
        <v>0</v>
      </c>
      <c r="BF113" s="144">
        <f>IF(N113="snížená",J113,0)</f>
        <v>0</v>
      </c>
      <c r="BG113" s="144">
        <f>IF(N113="zákl. přenesená",J113,0)</f>
        <v>0</v>
      </c>
      <c r="BH113" s="144">
        <f>IF(N113="sníž. přenesená",J113,0)</f>
        <v>0</v>
      </c>
      <c r="BI113" s="144">
        <f>IF(N113="nulová",J113,0)</f>
        <v>0</v>
      </c>
      <c r="BJ113" s="16" t="s">
        <v>77</v>
      </c>
      <c r="BK113" s="144">
        <f>ROUND(I113*H113,2)</f>
        <v>0</v>
      </c>
      <c r="BL113" s="16" t="s">
        <v>142</v>
      </c>
      <c r="BM113" s="16" t="s">
        <v>883</v>
      </c>
    </row>
    <row r="114" spans="2:47" s="1" customFormat="1" ht="19.5">
      <c r="B114" s="288"/>
      <c r="C114" s="262"/>
      <c r="D114" s="263" t="s">
        <v>144</v>
      </c>
      <c r="E114" s="262"/>
      <c r="F114" s="264" t="s">
        <v>884</v>
      </c>
      <c r="G114" s="262"/>
      <c r="H114" s="262"/>
      <c r="I114" s="84"/>
      <c r="L114" s="30"/>
      <c r="M114" s="145"/>
      <c r="N114" s="49"/>
      <c r="O114" s="49"/>
      <c r="P114" s="49"/>
      <c r="Q114" s="49"/>
      <c r="R114" s="49"/>
      <c r="S114" s="49"/>
      <c r="T114" s="50"/>
      <c r="AT114" s="16" t="s">
        <v>144</v>
      </c>
      <c r="AU114" s="16" t="s">
        <v>79</v>
      </c>
    </row>
    <row r="115" spans="2:65" s="1" customFormat="1" ht="16.5" customHeight="1">
      <c r="B115" s="288"/>
      <c r="C115" s="276" t="s">
        <v>176</v>
      </c>
      <c r="D115" s="276" t="s">
        <v>172</v>
      </c>
      <c r="E115" s="277" t="s">
        <v>885</v>
      </c>
      <c r="F115" s="278" t="s">
        <v>886</v>
      </c>
      <c r="G115" s="279" t="s">
        <v>175</v>
      </c>
      <c r="H115" s="280">
        <v>21</v>
      </c>
      <c r="I115" s="165"/>
      <c r="J115" s="166">
        <f>ROUND(I115*H115,2)</f>
        <v>0</v>
      </c>
      <c r="K115" s="164" t="s">
        <v>141</v>
      </c>
      <c r="L115" s="167"/>
      <c r="M115" s="168" t="s">
        <v>3</v>
      </c>
      <c r="N115" s="169" t="s">
        <v>41</v>
      </c>
      <c r="O115" s="49"/>
      <c r="P115" s="142">
        <f>O115*H115</f>
        <v>0</v>
      </c>
      <c r="Q115" s="142">
        <v>1</v>
      </c>
      <c r="R115" s="142">
        <f>Q115*H115</f>
        <v>21</v>
      </c>
      <c r="S115" s="142">
        <v>0</v>
      </c>
      <c r="T115" s="143">
        <f>S115*H115</f>
        <v>0</v>
      </c>
      <c r="AR115" s="16" t="s">
        <v>176</v>
      </c>
      <c r="AT115" s="16" t="s">
        <v>172</v>
      </c>
      <c r="AU115" s="16" t="s">
        <v>79</v>
      </c>
      <c r="AY115" s="16" t="s">
        <v>135</v>
      </c>
      <c r="BE115" s="144">
        <f>IF(N115="základní",J115,0)</f>
        <v>0</v>
      </c>
      <c r="BF115" s="144">
        <f>IF(N115="snížená",J115,0)</f>
        <v>0</v>
      </c>
      <c r="BG115" s="144">
        <f>IF(N115="zákl. přenesená",J115,0)</f>
        <v>0</v>
      </c>
      <c r="BH115" s="144">
        <f>IF(N115="sníž. přenesená",J115,0)</f>
        <v>0</v>
      </c>
      <c r="BI115" s="144">
        <f>IF(N115="nulová",J115,0)</f>
        <v>0</v>
      </c>
      <c r="BJ115" s="16" t="s">
        <v>77</v>
      </c>
      <c r="BK115" s="144">
        <f>ROUND(I115*H115,2)</f>
        <v>0</v>
      </c>
      <c r="BL115" s="16" t="s">
        <v>142</v>
      </c>
      <c r="BM115" s="16" t="s">
        <v>887</v>
      </c>
    </row>
    <row r="116" spans="2:47" s="1" customFormat="1" ht="12">
      <c r="B116" s="288"/>
      <c r="C116" s="262"/>
      <c r="D116" s="263" t="s">
        <v>144</v>
      </c>
      <c r="E116" s="262"/>
      <c r="F116" s="264" t="s">
        <v>886</v>
      </c>
      <c r="G116" s="262"/>
      <c r="H116" s="262"/>
      <c r="I116" s="84"/>
      <c r="L116" s="30"/>
      <c r="M116" s="145"/>
      <c r="N116" s="49"/>
      <c r="O116" s="49"/>
      <c r="P116" s="49"/>
      <c r="Q116" s="49"/>
      <c r="R116" s="49"/>
      <c r="S116" s="49"/>
      <c r="T116" s="50"/>
      <c r="AT116" s="16" t="s">
        <v>144</v>
      </c>
      <c r="AU116" s="16" t="s">
        <v>79</v>
      </c>
    </row>
    <row r="117" spans="2:51" s="12" customFormat="1" ht="12">
      <c r="B117" s="292"/>
      <c r="C117" s="268"/>
      <c r="D117" s="263" t="s">
        <v>146</v>
      </c>
      <c r="E117" s="268"/>
      <c r="F117" s="270" t="s">
        <v>888</v>
      </c>
      <c r="G117" s="268"/>
      <c r="H117" s="271">
        <v>21</v>
      </c>
      <c r="I117" s="154"/>
      <c r="L117" s="152"/>
      <c r="M117" s="155"/>
      <c r="N117" s="156"/>
      <c r="O117" s="156"/>
      <c r="P117" s="156"/>
      <c r="Q117" s="156"/>
      <c r="R117" s="156"/>
      <c r="S117" s="156"/>
      <c r="T117" s="157"/>
      <c r="AT117" s="153" t="s">
        <v>146</v>
      </c>
      <c r="AU117" s="153" t="s">
        <v>79</v>
      </c>
      <c r="AV117" s="12" t="s">
        <v>79</v>
      </c>
      <c r="AW117" s="12" t="s">
        <v>4</v>
      </c>
      <c r="AX117" s="12" t="s">
        <v>77</v>
      </c>
      <c r="AY117" s="153" t="s">
        <v>135</v>
      </c>
    </row>
    <row r="118" spans="2:63" s="10" customFormat="1" ht="22.9" customHeight="1">
      <c r="B118" s="290"/>
      <c r="C118" s="253"/>
      <c r="D118" s="254" t="s">
        <v>68</v>
      </c>
      <c r="E118" s="256" t="s">
        <v>156</v>
      </c>
      <c r="F118" s="256" t="s">
        <v>197</v>
      </c>
      <c r="G118" s="253"/>
      <c r="H118" s="253"/>
      <c r="I118" s="127"/>
      <c r="J118" s="135">
        <f>BK118</f>
        <v>0</v>
      </c>
      <c r="L118" s="125"/>
      <c r="M118" s="129"/>
      <c r="N118" s="130"/>
      <c r="O118" s="130"/>
      <c r="P118" s="131">
        <f>SUM(P119:P120)</f>
        <v>0</v>
      </c>
      <c r="Q118" s="130"/>
      <c r="R118" s="131">
        <f>SUM(R119:R120)</f>
        <v>0.006275668</v>
      </c>
      <c r="S118" s="130"/>
      <c r="T118" s="132">
        <f>SUM(T119:T120)</f>
        <v>0</v>
      </c>
      <c r="AR118" s="126" t="s">
        <v>77</v>
      </c>
      <c r="AT118" s="133" t="s">
        <v>68</v>
      </c>
      <c r="AU118" s="133" t="s">
        <v>77</v>
      </c>
      <c r="AY118" s="126" t="s">
        <v>135</v>
      </c>
      <c r="BK118" s="134">
        <f>SUM(BK119:BK120)</f>
        <v>0</v>
      </c>
    </row>
    <row r="119" spans="2:65" s="1" customFormat="1" ht="16.5" customHeight="1">
      <c r="B119" s="288"/>
      <c r="C119" s="257" t="s">
        <v>192</v>
      </c>
      <c r="D119" s="257" t="s">
        <v>137</v>
      </c>
      <c r="E119" s="258" t="s">
        <v>889</v>
      </c>
      <c r="F119" s="259" t="s">
        <v>890</v>
      </c>
      <c r="G119" s="260" t="s">
        <v>275</v>
      </c>
      <c r="H119" s="261">
        <v>2</v>
      </c>
      <c r="I119" s="138"/>
      <c r="J119" s="139">
        <f>ROUND(I119*H119,2)</f>
        <v>0</v>
      </c>
      <c r="K119" s="137" t="s">
        <v>141</v>
      </c>
      <c r="L119" s="30"/>
      <c r="M119" s="140" t="s">
        <v>3</v>
      </c>
      <c r="N119" s="141" t="s">
        <v>41</v>
      </c>
      <c r="O119" s="49"/>
      <c r="P119" s="142">
        <f>O119*H119</f>
        <v>0</v>
      </c>
      <c r="Q119" s="142">
        <v>0.003137834</v>
      </c>
      <c r="R119" s="142">
        <f>Q119*H119</f>
        <v>0.006275668</v>
      </c>
      <c r="S119" s="142">
        <v>0</v>
      </c>
      <c r="T119" s="143">
        <f>S119*H119</f>
        <v>0</v>
      </c>
      <c r="AR119" s="16" t="s">
        <v>142</v>
      </c>
      <c r="AT119" s="16" t="s">
        <v>137</v>
      </c>
      <c r="AU119" s="16" t="s">
        <v>79</v>
      </c>
      <c r="AY119" s="16" t="s">
        <v>135</v>
      </c>
      <c r="BE119" s="144">
        <f>IF(N119="základní",J119,0)</f>
        <v>0</v>
      </c>
      <c r="BF119" s="144">
        <f>IF(N119="snížená",J119,0)</f>
        <v>0</v>
      </c>
      <c r="BG119" s="144">
        <f>IF(N119="zákl. přenesená",J119,0)</f>
        <v>0</v>
      </c>
      <c r="BH119" s="144">
        <f>IF(N119="sníž. přenesená",J119,0)</f>
        <v>0</v>
      </c>
      <c r="BI119" s="144">
        <f>IF(N119="nulová",J119,0)</f>
        <v>0</v>
      </c>
      <c r="BJ119" s="16" t="s">
        <v>77</v>
      </c>
      <c r="BK119" s="144">
        <f>ROUND(I119*H119,2)</f>
        <v>0</v>
      </c>
      <c r="BL119" s="16" t="s">
        <v>142</v>
      </c>
      <c r="BM119" s="16" t="s">
        <v>891</v>
      </c>
    </row>
    <row r="120" spans="2:47" s="1" customFormat="1" ht="12">
      <c r="B120" s="288"/>
      <c r="C120" s="262"/>
      <c r="D120" s="263" t="s">
        <v>144</v>
      </c>
      <c r="E120" s="262"/>
      <c r="F120" s="264" t="s">
        <v>892</v>
      </c>
      <c r="G120" s="262"/>
      <c r="H120" s="262"/>
      <c r="I120" s="84"/>
      <c r="L120" s="30"/>
      <c r="M120" s="145"/>
      <c r="N120" s="49"/>
      <c r="O120" s="49"/>
      <c r="P120" s="49"/>
      <c r="Q120" s="49"/>
      <c r="R120" s="49"/>
      <c r="S120" s="49"/>
      <c r="T120" s="50"/>
      <c r="AT120" s="16" t="s">
        <v>144</v>
      </c>
      <c r="AU120" s="16" t="s">
        <v>79</v>
      </c>
    </row>
    <row r="121" spans="2:63" s="10" customFormat="1" ht="22.9" customHeight="1">
      <c r="B121" s="290"/>
      <c r="C121" s="253"/>
      <c r="D121" s="254" t="s">
        <v>68</v>
      </c>
      <c r="E121" s="256" t="s">
        <v>192</v>
      </c>
      <c r="F121" s="256" t="s">
        <v>417</v>
      </c>
      <c r="G121" s="253"/>
      <c r="H121" s="253"/>
      <c r="I121" s="127"/>
      <c r="J121" s="135">
        <f>BK121</f>
        <v>0</v>
      </c>
      <c r="L121" s="125"/>
      <c r="M121" s="129"/>
      <c r="N121" s="130"/>
      <c r="O121" s="130"/>
      <c r="P121" s="131">
        <f>SUM(P122:P129)</f>
        <v>0</v>
      </c>
      <c r="Q121" s="130"/>
      <c r="R121" s="131">
        <f>SUM(R122:R129)</f>
        <v>9.0405E-05</v>
      </c>
      <c r="S121" s="130"/>
      <c r="T121" s="132">
        <f>SUM(T122:T129)</f>
        <v>1.2177000000000002</v>
      </c>
      <c r="AR121" s="126" t="s">
        <v>77</v>
      </c>
      <c r="AT121" s="133" t="s">
        <v>68</v>
      </c>
      <c r="AU121" s="133" t="s">
        <v>77</v>
      </c>
      <c r="AY121" s="126" t="s">
        <v>135</v>
      </c>
      <c r="BK121" s="134">
        <f>SUM(BK122:BK129)</f>
        <v>0</v>
      </c>
    </row>
    <row r="122" spans="2:65" s="1" customFormat="1" ht="16.5" customHeight="1">
      <c r="B122" s="288"/>
      <c r="C122" s="257" t="s">
        <v>198</v>
      </c>
      <c r="D122" s="257" t="s">
        <v>137</v>
      </c>
      <c r="E122" s="258" t="s">
        <v>893</v>
      </c>
      <c r="F122" s="259" t="s">
        <v>894</v>
      </c>
      <c r="G122" s="260" t="s">
        <v>275</v>
      </c>
      <c r="H122" s="261">
        <v>12.3</v>
      </c>
      <c r="I122" s="138"/>
      <c r="J122" s="139">
        <f>ROUND(I122*H122,2)</f>
        <v>0</v>
      </c>
      <c r="K122" s="137" t="s">
        <v>141</v>
      </c>
      <c r="L122" s="30"/>
      <c r="M122" s="140" t="s">
        <v>3</v>
      </c>
      <c r="N122" s="141" t="s">
        <v>41</v>
      </c>
      <c r="O122" s="49"/>
      <c r="P122" s="142">
        <f>O122*H122</f>
        <v>0</v>
      </c>
      <c r="Q122" s="142">
        <v>0</v>
      </c>
      <c r="R122" s="142">
        <f>Q122*H122</f>
        <v>0</v>
      </c>
      <c r="S122" s="142">
        <v>0.099</v>
      </c>
      <c r="T122" s="143">
        <f>S122*H122</f>
        <v>1.2177000000000002</v>
      </c>
      <c r="AR122" s="16" t="s">
        <v>142</v>
      </c>
      <c r="AT122" s="16" t="s">
        <v>137</v>
      </c>
      <c r="AU122" s="16" t="s">
        <v>79</v>
      </c>
      <c r="AY122" s="16" t="s">
        <v>135</v>
      </c>
      <c r="BE122" s="144">
        <f>IF(N122="základní",J122,0)</f>
        <v>0</v>
      </c>
      <c r="BF122" s="144">
        <f>IF(N122="snížená",J122,0)</f>
        <v>0</v>
      </c>
      <c r="BG122" s="144">
        <f>IF(N122="zákl. přenesená",J122,0)</f>
        <v>0</v>
      </c>
      <c r="BH122" s="144">
        <f>IF(N122="sníž. přenesená",J122,0)</f>
        <v>0</v>
      </c>
      <c r="BI122" s="144">
        <f>IF(N122="nulová",J122,0)</f>
        <v>0</v>
      </c>
      <c r="BJ122" s="16" t="s">
        <v>77</v>
      </c>
      <c r="BK122" s="144">
        <f>ROUND(I122*H122,2)</f>
        <v>0</v>
      </c>
      <c r="BL122" s="16" t="s">
        <v>142</v>
      </c>
      <c r="BM122" s="16" t="s">
        <v>895</v>
      </c>
    </row>
    <row r="123" spans="2:47" s="1" customFormat="1" ht="12">
      <c r="B123" s="288"/>
      <c r="C123" s="262"/>
      <c r="D123" s="263" t="s">
        <v>144</v>
      </c>
      <c r="E123" s="262"/>
      <c r="F123" s="264" t="s">
        <v>896</v>
      </c>
      <c r="G123" s="262"/>
      <c r="H123" s="262"/>
      <c r="I123" s="84"/>
      <c r="L123" s="30"/>
      <c r="M123" s="145"/>
      <c r="N123" s="49"/>
      <c r="O123" s="49"/>
      <c r="P123" s="49"/>
      <c r="Q123" s="49"/>
      <c r="R123" s="49"/>
      <c r="S123" s="49"/>
      <c r="T123" s="50"/>
      <c r="AT123" s="16" t="s">
        <v>144</v>
      </c>
      <c r="AU123" s="16" t="s">
        <v>79</v>
      </c>
    </row>
    <row r="124" spans="2:51" s="12" customFormat="1" ht="12">
      <c r="B124" s="292"/>
      <c r="C124" s="268"/>
      <c r="D124" s="263" t="s">
        <v>146</v>
      </c>
      <c r="E124" s="269" t="s">
        <v>3</v>
      </c>
      <c r="F124" s="270" t="s">
        <v>897</v>
      </c>
      <c r="G124" s="268"/>
      <c r="H124" s="271">
        <v>12.3</v>
      </c>
      <c r="I124" s="154"/>
      <c r="L124" s="152"/>
      <c r="M124" s="155"/>
      <c r="N124" s="156"/>
      <c r="O124" s="156"/>
      <c r="P124" s="156"/>
      <c r="Q124" s="156"/>
      <c r="R124" s="156"/>
      <c r="S124" s="156"/>
      <c r="T124" s="157"/>
      <c r="AT124" s="153" t="s">
        <v>146</v>
      </c>
      <c r="AU124" s="153" t="s">
        <v>79</v>
      </c>
      <c r="AV124" s="12" t="s">
        <v>79</v>
      </c>
      <c r="AW124" s="12" t="s">
        <v>32</v>
      </c>
      <c r="AX124" s="12" t="s">
        <v>69</v>
      </c>
      <c r="AY124" s="153" t="s">
        <v>135</v>
      </c>
    </row>
    <row r="125" spans="2:51" s="13" customFormat="1" ht="12">
      <c r="B125" s="293"/>
      <c r="C125" s="272"/>
      <c r="D125" s="263" t="s">
        <v>146</v>
      </c>
      <c r="E125" s="273" t="s">
        <v>3</v>
      </c>
      <c r="F125" s="274" t="s">
        <v>151</v>
      </c>
      <c r="G125" s="272"/>
      <c r="H125" s="275">
        <v>12.3</v>
      </c>
      <c r="I125" s="160"/>
      <c r="L125" s="158"/>
      <c r="M125" s="161"/>
      <c r="N125" s="162"/>
      <c r="O125" s="162"/>
      <c r="P125" s="162"/>
      <c r="Q125" s="162"/>
      <c r="R125" s="162"/>
      <c r="S125" s="162"/>
      <c r="T125" s="163"/>
      <c r="AT125" s="159" t="s">
        <v>146</v>
      </c>
      <c r="AU125" s="159" t="s">
        <v>79</v>
      </c>
      <c r="AV125" s="13" t="s">
        <v>142</v>
      </c>
      <c r="AW125" s="13" t="s">
        <v>32</v>
      </c>
      <c r="AX125" s="13" t="s">
        <v>77</v>
      </c>
      <c r="AY125" s="159" t="s">
        <v>135</v>
      </c>
    </row>
    <row r="126" spans="2:65" s="1" customFormat="1" ht="16.5" customHeight="1">
      <c r="B126" s="288"/>
      <c r="C126" s="257" t="s">
        <v>208</v>
      </c>
      <c r="D126" s="257" t="s">
        <v>137</v>
      </c>
      <c r="E126" s="258" t="s">
        <v>898</v>
      </c>
      <c r="F126" s="259" t="s">
        <v>899</v>
      </c>
      <c r="G126" s="260" t="s">
        <v>275</v>
      </c>
      <c r="H126" s="261">
        <v>24.6</v>
      </c>
      <c r="I126" s="138"/>
      <c r="J126" s="139">
        <f>ROUND(I126*H126,2)</f>
        <v>0</v>
      </c>
      <c r="K126" s="137" t="s">
        <v>141</v>
      </c>
      <c r="L126" s="30"/>
      <c r="M126" s="140" t="s">
        <v>3</v>
      </c>
      <c r="N126" s="141" t="s">
        <v>41</v>
      </c>
      <c r="O126" s="49"/>
      <c r="P126" s="142">
        <f>O126*H126</f>
        <v>0</v>
      </c>
      <c r="Q126" s="142">
        <v>3.675E-06</v>
      </c>
      <c r="R126" s="142">
        <f>Q126*H126</f>
        <v>9.0405E-05</v>
      </c>
      <c r="S126" s="142">
        <v>0</v>
      </c>
      <c r="T126" s="143">
        <f>S126*H126</f>
        <v>0</v>
      </c>
      <c r="AR126" s="16" t="s">
        <v>142</v>
      </c>
      <c r="AT126" s="16" t="s">
        <v>137</v>
      </c>
      <c r="AU126" s="16" t="s">
        <v>79</v>
      </c>
      <c r="AY126" s="16" t="s">
        <v>135</v>
      </c>
      <c r="BE126" s="144">
        <f>IF(N126="základní",J126,0)</f>
        <v>0</v>
      </c>
      <c r="BF126" s="144">
        <f>IF(N126="snížená",J126,0)</f>
        <v>0</v>
      </c>
      <c r="BG126" s="144">
        <f>IF(N126="zákl. přenesená",J126,0)</f>
        <v>0</v>
      </c>
      <c r="BH126" s="144">
        <f>IF(N126="sníž. přenesená",J126,0)</f>
        <v>0</v>
      </c>
      <c r="BI126" s="144">
        <f>IF(N126="nulová",J126,0)</f>
        <v>0</v>
      </c>
      <c r="BJ126" s="16" t="s">
        <v>77</v>
      </c>
      <c r="BK126" s="144">
        <f>ROUND(I126*H126,2)</f>
        <v>0</v>
      </c>
      <c r="BL126" s="16" t="s">
        <v>142</v>
      </c>
      <c r="BM126" s="16" t="s">
        <v>900</v>
      </c>
    </row>
    <row r="127" spans="2:47" s="1" customFormat="1" ht="12">
      <c r="B127" s="288"/>
      <c r="C127" s="262"/>
      <c r="D127" s="263" t="s">
        <v>144</v>
      </c>
      <c r="E127" s="262"/>
      <c r="F127" s="264" t="s">
        <v>901</v>
      </c>
      <c r="G127" s="262"/>
      <c r="H127" s="262"/>
      <c r="I127" s="84"/>
      <c r="L127" s="30"/>
      <c r="M127" s="145"/>
      <c r="N127" s="49"/>
      <c r="O127" s="49"/>
      <c r="P127" s="49"/>
      <c r="Q127" s="49"/>
      <c r="R127" s="49"/>
      <c r="S127" s="49"/>
      <c r="T127" s="50"/>
      <c r="AT127" s="16" t="s">
        <v>144</v>
      </c>
      <c r="AU127" s="16" t="s">
        <v>79</v>
      </c>
    </row>
    <row r="128" spans="2:51" s="12" customFormat="1" ht="12">
      <c r="B128" s="292"/>
      <c r="C128" s="268"/>
      <c r="D128" s="263" t="s">
        <v>146</v>
      </c>
      <c r="E128" s="269" t="s">
        <v>3</v>
      </c>
      <c r="F128" s="270" t="s">
        <v>902</v>
      </c>
      <c r="G128" s="268"/>
      <c r="H128" s="271">
        <v>24.6</v>
      </c>
      <c r="I128" s="154"/>
      <c r="L128" s="152"/>
      <c r="M128" s="155"/>
      <c r="N128" s="156"/>
      <c r="O128" s="156"/>
      <c r="P128" s="156"/>
      <c r="Q128" s="156"/>
      <c r="R128" s="156"/>
      <c r="S128" s="156"/>
      <c r="T128" s="157"/>
      <c r="AT128" s="153" t="s">
        <v>146</v>
      </c>
      <c r="AU128" s="153" t="s">
        <v>79</v>
      </c>
      <c r="AV128" s="12" t="s">
        <v>79</v>
      </c>
      <c r="AW128" s="12" t="s">
        <v>32</v>
      </c>
      <c r="AX128" s="12" t="s">
        <v>69</v>
      </c>
      <c r="AY128" s="153" t="s">
        <v>135</v>
      </c>
    </row>
    <row r="129" spans="2:51" s="13" customFormat="1" ht="12">
      <c r="B129" s="293"/>
      <c r="C129" s="272"/>
      <c r="D129" s="263" t="s">
        <v>146</v>
      </c>
      <c r="E129" s="273" t="s">
        <v>3</v>
      </c>
      <c r="F129" s="274" t="s">
        <v>151</v>
      </c>
      <c r="G129" s="272"/>
      <c r="H129" s="275">
        <v>24.6</v>
      </c>
      <c r="I129" s="160"/>
      <c r="L129" s="158"/>
      <c r="M129" s="161"/>
      <c r="N129" s="162"/>
      <c r="O129" s="162"/>
      <c r="P129" s="162"/>
      <c r="Q129" s="162"/>
      <c r="R129" s="162"/>
      <c r="S129" s="162"/>
      <c r="T129" s="163"/>
      <c r="AT129" s="159" t="s">
        <v>146</v>
      </c>
      <c r="AU129" s="159" t="s">
        <v>79</v>
      </c>
      <c r="AV129" s="13" t="s">
        <v>142</v>
      </c>
      <c r="AW129" s="13" t="s">
        <v>32</v>
      </c>
      <c r="AX129" s="13" t="s">
        <v>77</v>
      </c>
      <c r="AY129" s="159" t="s">
        <v>135</v>
      </c>
    </row>
    <row r="130" spans="2:63" s="10" customFormat="1" ht="22.9" customHeight="1">
      <c r="B130" s="290"/>
      <c r="C130" s="253"/>
      <c r="D130" s="254" t="s">
        <v>68</v>
      </c>
      <c r="E130" s="256" t="s">
        <v>466</v>
      </c>
      <c r="F130" s="256" t="s">
        <v>467</v>
      </c>
      <c r="G130" s="253"/>
      <c r="H130" s="253"/>
      <c r="I130" s="127"/>
      <c r="J130" s="135">
        <f>BK130</f>
        <v>0</v>
      </c>
      <c r="L130" s="125"/>
      <c r="M130" s="129"/>
      <c r="N130" s="130"/>
      <c r="O130" s="130"/>
      <c r="P130" s="131">
        <f>SUM(P131:P147)</f>
        <v>0</v>
      </c>
      <c r="Q130" s="130"/>
      <c r="R130" s="131">
        <f>SUM(R131:R147)</f>
        <v>0</v>
      </c>
      <c r="S130" s="130"/>
      <c r="T130" s="132">
        <f>SUM(T131:T147)</f>
        <v>0</v>
      </c>
      <c r="AR130" s="126" t="s">
        <v>77</v>
      </c>
      <c r="AT130" s="133" t="s">
        <v>68</v>
      </c>
      <c r="AU130" s="133" t="s">
        <v>77</v>
      </c>
      <c r="AY130" s="126" t="s">
        <v>135</v>
      </c>
      <c r="BK130" s="134">
        <f>SUM(BK131:BK147)</f>
        <v>0</v>
      </c>
    </row>
    <row r="131" spans="2:65" s="1" customFormat="1" ht="16.5" customHeight="1">
      <c r="B131" s="288"/>
      <c r="C131" s="257" t="s">
        <v>215</v>
      </c>
      <c r="D131" s="257" t="s">
        <v>137</v>
      </c>
      <c r="E131" s="258" t="s">
        <v>469</v>
      </c>
      <c r="F131" s="259" t="s">
        <v>470</v>
      </c>
      <c r="G131" s="260" t="s">
        <v>175</v>
      </c>
      <c r="H131" s="261">
        <v>1.218</v>
      </c>
      <c r="I131" s="138"/>
      <c r="J131" s="139">
        <f>ROUND(I131*H131,2)</f>
        <v>0</v>
      </c>
      <c r="K131" s="137" t="s">
        <v>141</v>
      </c>
      <c r="L131" s="30"/>
      <c r="M131" s="140" t="s">
        <v>3</v>
      </c>
      <c r="N131" s="141" t="s">
        <v>41</v>
      </c>
      <c r="O131" s="49"/>
      <c r="P131" s="142">
        <f>O131*H131</f>
        <v>0</v>
      </c>
      <c r="Q131" s="142">
        <v>0</v>
      </c>
      <c r="R131" s="142">
        <f>Q131*H131</f>
        <v>0</v>
      </c>
      <c r="S131" s="142">
        <v>0</v>
      </c>
      <c r="T131" s="143">
        <f>S131*H131</f>
        <v>0</v>
      </c>
      <c r="AR131" s="16" t="s">
        <v>142</v>
      </c>
      <c r="AT131" s="16" t="s">
        <v>137</v>
      </c>
      <c r="AU131" s="16" t="s">
        <v>79</v>
      </c>
      <c r="AY131" s="16" t="s">
        <v>135</v>
      </c>
      <c r="BE131" s="144">
        <f>IF(N131="základní",J131,0)</f>
        <v>0</v>
      </c>
      <c r="BF131" s="144">
        <f>IF(N131="snížená",J131,0)</f>
        <v>0</v>
      </c>
      <c r="BG131" s="144">
        <f>IF(N131="zákl. přenesená",J131,0)</f>
        <v>0</v>
      </c>
      <c r="BH131" s="144">
        <f>IF(N131="sníž. přenesená",J131,0)</f>
        <v>0</v>
      </c>
      <c r="BI131" s="144">
        <f>IF(N131="nulová",J131,0)</f>
        <v>0</v>
      </c>
      <c r="BJ131" s="16" t="s">
        <v>77</v>
      </c>
      <c r="BK131" s="144">
        <f>ROUND(I131*H131,2)</f>
        <v>0</v>
      </c>
      <c r="BL131" s="16" t="s">
        <v>142</v>
      </c>
      <c r="BM131" s="16" t="s">
        <v>903</v>
      </c>
    </row>
    <row r="132" spans="2:47" s="1" customFormat="1" ht="19.5">
      <c r="B132" s="288"/>
      <c r="C132" s="262"/>
      <c r="D132" s="263" t="s">
        <v>144</v>
      </c>
      <c r="E132" s="262"/>
      <c r="F132" s="264" t="s">
        <v>472</v>
      </c>
      <c r="G132" s="262"/>
      <c r="H132" s="262"/>
      <c r="I132" s="84"/>
      <c r="L132" s="30"/>
      <c r="M132" s="145"/>
      <c r="N132" s="49"/>
      <c r="O132" s="49"/>
      <c r="P132" s="49"/>
      <c r="Q132" s="49"/>
      <c r="R132" s="49"/>
      <c r="S132" s="49"/>
      <c r="T132" s="50"/>
      <c r="AT132" s="16" t="s">
        <v>144</v>
      </c>
      <c r="AU132" s="16" t="s">
        <v>79</v>
      </c>
    </row>
    <row r="133" spans="2:65" s="1" customFormat="1" ht="16.5" customHeight="1">
      <c r="B133" s="288"/>
      <c r="C133" s="257" t="s">
        <v>220</v>
      </c>
      <c r="D133" s="257" t="s">
        <v>137</v>
      </c>
      <c r="E133" s="258" t="s">
        <v>474</v>
      </c>
      <c r="F133" s="259" t="s">
        <v>475</v>
      </c>
      <c r="G133" s="260" t="s">
        <v>175</v>
      </c>
      <c r="H133" s="261">
        <v>36.388</v>
      </c>
      <c r="I133" s="138"/>
      <c r="J133" s="139">
        <f>ROUND(I133*H133,2)</f>
        <v>0</v>
      </c>
      <c r="K133" s="137" t="s">
        <v>141</v>
      </c>
      <c r="L133" s="30"/>
      <c r="M133" s="140" t="s">
        <v>3</v>
      </c>
      <c r="N133" s="141" t="s">
        <v>41</v>
      </c>
      <c r="O133" s="49"/>
      <c r="P133" s="142">
        <f>O133*H133</f>
        <v>0</v>
      </c>
      <c r="Q133" s="142">
        <v>0</v>
      </c>
      <c r="R133" s="142">
        <f>Q133*H133</f>
        <v>0</v>
      </c>
      <c r="S133" s="142">
        <v>0</v>
      </c>
      <c r="T133" s="143">
        <f>S133*H133</f>
        <v>0</v>
      </c>
      <c r="AR133" s="16" t="s">
        <v>142</v>
      </c>
      <c r="AT133" s="16" t="s">
        <v>137</v>
      </c>
      <c r="AU133" s="16" t="s">
        <v>79</v>
      </c>
      <c r="AY133" s="16" t="s">
        <v>135</v>
      </c>
      <c r="BE133" s="144">
        <f>IF(N133="základní",J133,0)</f>
        <v>0</v>
      </c>
      <c r="BF133" s="144">
        <f>IF(N133="snížená",J133,0)</f>
        <v>0</v>
      </c>
      <c r="BG133" s="144">
        <f>IF(N133="zákl. přenesená",J133,0)</f>
        <v>0</v>
      </c>
      <c r="BH133" s="144">
        <f>IF(N133="sníž. přenesená",J133,0)</f>
        <v>0</v>
      </c>
      <c r="BI133" s="144">
        <f>IF(N133="nulová",J133,0)</f>
        <v>0</v>
      </c>
      <c r="BJ133" s="16" t="s">
        <v>77</v>
      </c>
      <c r="BK133" s="144">
        <f>ROUND(I133*H133,2)</f>
        <v>0</v>
      </c>
      <c r="BL133" s="16" t="s">
        <v>142</v>
      </c>
      <c r="BM133" s="16" t="s">
        <v>904</v>
      </c>
    </row>
    <row r="134" spans="2:47" s="1" customFormat="1" ht="12">
      <c r="B134" s="288"/>
      <c r="C134" s="262"/>
      <c r="D134" s="263" t="s">
        <v>144</v>
      </c>
      <c r="E134" s="262"/>
      <c r="F134" s="264" t="s">
        <v>477</v>
      </c>
      <c r="G134" s="262"/>
      <c r="H134" s="262"/>
      <c r="I134" s="84"/>
      <c r="L134" s="30"/>
      <c r="M134" s="145"/>
      <c r="N134" s="49"/>
      <c r="O134" s="49"/>
      <c r="P134" s="49"/>
      <c r="Q134" s="49"/>
      <c r="R134" s="49"/>
      <c r="S134" s="49"/>
      <c r="T134" s="50"/>
      <c r="AT134" s="16" t="s">
        <v>144</v>
      </c>
      <c r="AU134" s="16" t="s">
        <v>79</v>
      </c>
    </row>
    <row r="135" spans="2:51" s="12" customFormat="1" ht="12">
      <c r="B135" s="292"/>
      <c r="C135" s="268"/>
      <c r="D135" s="263" t="s">
        <v>146</v>
      </c>
      <c r="E135" s="269" t="s">
        <v>3</v>
      </c>
      <c r="F135" s="270" t="s">
        <v>905</v>
      </c>
      <c r="G135" s="268"/>
      <c r="H135" s="271">
        <v>1.218</v>
      </c>
      <c r="I135" s="154"/>
      <c r="L135" s="152"/>
      <c r="M135" s="155"/>
      <c r="N135" s="156"/>
      <c r="O135" s="156"/>
      <c r="P135" s="156"/>
      <c r="Q135" s="156"/>
      <c r="R135" s="156"/>
      <c r="S135" s="156"/>
      <c r="T135" s="157"/>
      <c r="AT135" s="153" t="s">
        <v>146</v>
      </c>
      <c r="AU135" s="153" t="s">
        <v>79</v>
      </c>
      <c r="AV135" s="12" t="s">
        <v>79</v>
      </c>
      <c r="AW135" s="12" t="s">
        <v>32</v>
      </c>
      <c r="AX135" s="12" t="s">
        <v>69</v>
      </c>
      <c r="AY135" s="153" t="s">
        <v>135</v>
      </c>
    </row>
    <row r="136" spans="2:51" s="11" customFormat="1" ht="12">
      <c r="B136" s="291"/>
      <c r="C136" s="265"/>
      <c r="D136" s="263" t="s">
        <v>146</v>
      </c>
      <c r="E136" s="266" t="s">
        <v>3</v>
      </c>
      <c r="F136" s="267" t="s">
        <v>906</v>
      </c>
      <c r="G136" s="265"/>
      <c r="H136" s="266" t="s">
        <v>3</v>
      </c>
      <c r="I136" s="148"/>
      <c r="L136" s="146"/>
      <c r="M136" s="149"/>
      <c r="N136" s="150"/>
      <c r="O136" s="150"/>
      <c r="P136" s="150"/>
      <c r="Q136" s="150"/>
      <c r="R136" s="150"/>
      <c r="S136" s="150"/>
      <c r="T136" s="151"/>
      <c r="AT136" s="147" t="s">
        <v>146</v>
      </c>
      <c r="AU136" s="147" t="s">
        <v>79</v>
      </c>
      <c r="AV136" s="11" t="s">
        <v>77</v>
      </c>
      <c r="AW136" s="11" t="s">
        <v>32</v>
      </c>
      <c r="AX136" s="11" t="s">
        <v>69</v>
      </c>
      <c r="AY136" s="147" t="s">
        <v>135</v>
      </c>
    </row>
    <row r="137" spans="2:51" s="12" customFormat="1" ht="12">
      <c r="B137" s="292"/>
      <c r="C137" s="268"/>
      <c r="D137" s="263" t="s">
        <v>146</v>
      </c>
      <c r="E137" s="269" t="s">
        <v>3</v>
      </c>
      <c r="F137" s="270" t="s">
        <v>880</v>
      </c>
      <c r="G137" s="268"/>
      <c r="H137" s="271">
        <v>35.17</v>
      </c>
      <c r="I137" s="154"/>
      <c r="L137" s="152"/>
      <c r="M137" s="155"/>
      <c r="N137" s="156"/>
      <c r="O137" s="156"/>
      <c r="P137" s="156"/>
      <c r="Q137" s="156"/>
      <c r="R137" s="156"/>
      <c r="S137" s="156"/>
      <c r="T137" s="157"/>
      <c r="AT137" s="153" t="s">
        <v>146</v>
      </c>
      <c r="AU137" s="153" t="s">
        <v>79</v>
      </c>
      <c r="AV137" s="12" t="s">
        <v>79</v>
      </c>
      <c r="AW137" s="12" t="s">
        <v>32</v>
      </c>
      <c r="AX137" s="12" t="s">
        <v>69</v>
      </c>
      <c r="AY137" s="153" t="s">
        <v>135</v>
      </c>
    </row>
    <row r="138" spans="2:51" s="13" customFormat="1" ht="12">
      <c r="B138" s="293"/>
      <c r="C138" s="272"/>
      <c r="D138" s="263" t="s">
        <v>146</v>
      </c>
      <c r="E138" s="273" t="s">
        <v>3</v>
      </c>
      <c r="F138" s="274" t="s">
        <v>151</v>
      </c>
      <c r="G138" s="272"/>
      <c r="H138" s="275">
        <v>36.388000000000005</v>
      </c>
      <c r="I138" s="160"/>
      <c r="L138" s="158"/>
      <c r="M138" s="161"/>
      <c r="N138" s="162"/>
      <c r="O138" s="162"/>
      <c r="P138" s="162"/>
      <c r="Q138" s="162"/>
      <c r="R138" s="162"/>
      <c r="S138" s="162"/>
      <c r="T138" s="163"/>
      <c r="AT138" s="159" t="s">
        <v>146</v>
      </c>
      <c r="AU138" s="159" t="s">
        <v>79</v>
      </c>
      <c r="AV138" s="13" t="s">
        <v>142</v>
      </c>
      <c r="AW138" s="13" t="s">
        <v>32</v>
      </c>
      <c r="AX138" s="13" t="s">
        <v>77</v>
      </c>
      <c r="AY138" s="159" t="s">
        <v>135</v>
      </c>
    </row>
    <row r="139" spans="2:65" s="1" customFormat="1" ht="16.5" customHeight="1">
      <c r="B139" s="288"/>
      <c r="C139" s="257" t="s">
        <v>229</v>
      </c>
      <c r="D139" s="257" t="s">
        <v>137</v>
      </c>
      <c r="E139" s="258" t="s">
        <v>479</v>
      </c>
      <c r="F139" s="259" t="s">
        <v>480</v>
      </c>
      <c r="G139" s="260" t="s">
        <v>175</v>
      </c>
      <c r="H139" s="261">
        <v>727.76</v>
      </c>
      <c r="I139" s="138"/>
      <c r="J139" s="139">
        <f>ROUND(I139*H139,2)</f>
        <v>0</v>
      </c>
      <c r="K139" s="137" t="s">
        <v>141</v>
      </c>
      <c r="L139" s="30"/>
      <c r="M139" s="140" t="s">
        <v>3</v>
      </c>
      <c r="N139" s="141" t="s">
        <v>41</v>
      </c>
      <c r="O139" s="49"/>
      <c r="P139" s="142">
        <f>O139*H139</f>
        <v>0</v>
      </c>
      <c r="Q139" s="142">
        <v>0</v>
      </c>
      <c r="R139" s="142">
        <f>Q139*H139</f>
        <v>0</v>
      </c>
      <c r="S139" s="142">
        <v>0</v>
      </c>
      <c r="T139" s="143">
        <f>S139*H139</f>
        <v>0</v>
      </c>
      <c r="AR139" s="16" t="s">
        <v>142</v>
      </c>
      <c r="AT139" s="16" t="s">
        <v>137</v>
      </c>
      <c r="AU139" s="16" t="s">
        <v>79</v>
      </c>
      <c r="AY139" s="16" t="s">
        <v>135</v>
      </c>
      <c r="BE139" s="144">
        <f>IF(N139="základní",J139,0)</f>
        <v>0</v>
      </c>
      <c r="BF139" s="144">
        <f>IF(N139="snížená",J139,0)</f>
        <v>0</v>
      </c>
      <c r="BG139" s="144">
        <f>IF(N139="zákl. přenesená",J139,0)</f>
        <v>0</v>
      </c>
      <c r="BH139" s="144">
        <f>IF(N139="sníž. přenesená",J139,0)</f>
        <v>0</v>
      </c>
      <c r="BI139" s="144">
        <f>IF(N139="nulová",J139,0)</f>
        <v>0</v>
      </c>
      <c r="BJ139" s="16" t="s">
        <v>77</v>
      </c>
      <c r="BK139" s="144">
        <f>ROUND(I139*H139,2)</f>
        <v>0</v>
      </c>
      <c r="BL139" s="16" t="s">
        <v>142</v>
      </c>
      <c r="BM139" s="16" t="s">
        <v>907</v>
      </c>
    </row>
    <row r="140" spans="2:47" s="1" customFormat="1" ht="19.5">
      <c r="B140" s="288"/>
      <c r="C140" s="262"/>
      <c r="D140" s="263" t="s">
        <v>144</v>
      </c>
      <c r="E140" s="262"/>
      <c r="F140" s="264" t="s">
        <v>482</v>
      </c>
      <c r="G140" s="262"/>
      <c r="H140" s="262"/>
      <c r="I140" s="84"/>
      <c r="L140" s="30"/>
      <c r="M140" s="145"/>
      <c r="N140" s="49"/>
      <c r="O140" s="49"/>
      <c r="P140" s="49"/>
      <c r="Q140" s="49"/>
      <c r="R140" s="49"/>
      <c r="S140" s="49"/>
      <c r="T140" s="50"/>
      <c r="AT140" s="16" t="s">
        <v>144</v>
      </c>
      <c r="AU140" s="16" t="s">
        <v>79</v>
      </c>
    </row>
    <row r="141" spans="2:51" s="12" customFormat="1" ht="12">
      <c r="B141" s="292"/>
      <c r="C141" s="268"/>
      <c r="D141" s="263" t="s">
        <v>146</v>
      </c>
      <c r="E141" s="269" t="s">
        <v>3</v>
      </c>
      <c r="F141" s="270" t="s">
        <v>905</v>
      </c>
      <c r="G141" s="268"/>
      <c r="H141" s="271">
        <v>1.218</v>
      </c>
      <c r="I141" s="154"/>
      <c r="L141" s="152"/>
      <c r="M141" s="155"/>
      <c r="N141" s="156"/>
      <c r="O141" s="156"/>
      <c r="P141" s="156"/>
      <c r="Q141" s="156"/>
      <c r="R141" s="156"/>
      <c r="S141" s="156"/>
      <c r="T141" s="157"/>
      <c r="AT141" s="153" t="s">
        <v>146</v>
      </c>
      <c r="AU141" s="153" t="s">
        <v>79</v>
      </c>
      <c r="AV141" s="12" t="s">
        <v>79</v>
      </c>
      <c r="AW141" s="12" t="s">
        <v>32</v>
      </c>
      <c r="AX141" s="12" t="s">
        <v>69</v>
      </c>
      <c r="AY141" s="153" t="s">
        <v>135</v>
      </c>
    </row>
    <row r="142" spans="2:51" s="11" customFormat="1" ht="12">
      <c r="B142" s="291"/>
      <c r="C142" s="265"/>
      <c r="D142" s="263" t="s">
        <v>146</v>
      </c>
      <c r="E142" s="266" t="s">
        <v>3</v>
      </c>
      <c r="F142" s="267" t="s">
        <v>906</v>
      </c>
      <c r="G142" s="265"/>
      <c r="H142" s="266" t="s">
        <v>3</v>
      </c>
      <c r="I142" s="148"/>
      <c r="L142" s="146"/>
      <c r="M142" s="149"/>
      <c r="N142" s="150"/>
      <c r="O142" s="150"/>
      <c r="P142" s="150"/>
      <c r="Q142" s="150"/>
      <c r="R142" s="150"/>
      <c r="S142" s="150"/>
      <c r="T142" s="151"/>
      <c r="AT142" s="147" t="s">
        <v>146</v>
      </c>
      <c r="AU142" s="147" t="s">
        <v>79</v>
      </c>
      <c r="AV142" s="11" t="s">
        <v>77</v>
      </c>
      <c r="AW142" s="11" t="s">
        <v>32</v>
      </c>
      <c r="AX142" s="11" t="s">
        <v>69</v>
      </c>
      <c r="AY142" s="147" t="s">
        <v>135</v>
      </c>
    </row>
    <row r="143" spans="2:51" s="12" customFormat="1" ht="12">
      <c r="B143" s="292"/>
      <c r="C143" s="268"/>
      <c r="D143" s="263" t="s">
        <v>146</v>
      </c>
      <c r="E143" s="269" t="s">
        <v>3</v>
      </c>
      <c r="F143" s="270" t="s">
        <v>880</v>
      </c>
      <c r="G143" s="268"/>
      <c r="H143" s="271">
        <v>35.17</v>
      </c>
      <c r="I143" s="154"/>
      <c r="L143" s="152"/>
      <c r="M143" s="155"/>
      <c r="N143" s="156"/>
      <c r="O143" s="156"/>
      <c r="P143" s="156"/>
      <c r="Q143" s="156"/>
      <c r="R143" s="156"/>
      <c r="S143" s="156"/>
      <c r="T143" s="157"/>
      <c r="AT143" s="153" t="s">
        <v>146</v>
      </c>
      <c r="AU143" s="153" t="s">
        <v>79</v>
      </c>
      <c r="AV143" s="12" t="s">
        <v>79</v>
      </c>
      <c r="AW143" s="12" t="s">
        <v>32</v>
      </c>
      <c r="AX143" s="12" t="s">
        <v>69</v>
      </c>
      <c r="AY143" s="153" t="s">
        <v>135</v>
      </c>
    </row>
    <row r="144" spans="2:51" s="13" customFormat="1" ht="12">
      <c r="B144" s="293"/>
      <c r="C144" s="272"/>
      <c r="D144" s="263" t="s">
        <v>146</v>
      </c>
      <c r="E144" s="273" t="s">
        <v>3</v>
      </c>
      <c r="F144" s="274" t="s">
        <v>151</v>
      </c>
      <c r="G144" s="272"/>
      <c r="H144" s="275">
        <v>36.388000000000005</v>
      </c>
      <c r="I144" s="160"/>
      <c r="L144" s="158"/>
      <c r="M144" s="161"/>
      <c r="N144" s="162"/>
      <c r="O144" s="162"/>
      <c r="P144" s="162"/>
      <c r="Q144" s="162"/>
      <c r="R144" s="162"/>
      <c r="S144" s="162"/>
      <c r="T144" s="163"/>
      <c r="AT144" s="159" t="s">
        <v>146</v>
      </c>
      <c r="AU144" s="159" t="s">
        <v>79</v>
      </c>
      <c r="AV144" s="13" t="s">
        <v>142</v>
      </c>
      <c r="AW144" s="13" t="s">
        <v>32</v>
      </c>
      <c r="AX144" s="13" t="s">
        <v>77</v>
      </c>
      <c r="AY144" s="159" t="s">
        <v>135</v>
      </c>
    </row>
    <row r="145" spans="2:51" s="12" customFormat="1" ht="12">
      <c r="B145" s="292"/>
      <c r="C145" s="268"/>
      <c r="D145" s="263" t="s">
        <v>146</v>
      </c>
      <c r="E145" s="268"/>
      <c r="F145" s="270" t="s">
        <v>908</v>
      </c>
      <c r="G145" s="268"/>
      <c r="H145" s="271">
        <v>727.76</v>
      </c>
      <c r="I145" s="154"/>
      <c r="L145" s="152"/>
      <c r="M145" s="155"/>
      <c r="N145" s="156"/>
      <c r="O145" s="156"/>
      <c r="P145" s="156"/>
      <c r="Q145" s="156"/>
      <c r="R145" s="156"/>
      <c r="S145" s="156"/>
      <c r="T145" s="157"/>
      <c r="AT145" s="153" t="s">
        <v>146</v>
      </c>
      <c r="AU145" s="153" t="s">
        <v>79</v>
      </c>
      <c r="AV145" s="12" t="s">
        <v>79</v>
      </c>
      <c r="AW145" s="12" t="s">
        <v>4</v>
      </c>
      <c r="AX145" s="12" t="s">
        <v>77</v>
      </c>
      <c r="AY145" s="153" t="s">
        <v>135</v>
      </c>
    </row>
    <row r="146" spans="2:65" s="1" customFormat="1" ht="16.5" customHeight="1">
      <c r="B146" s="288"/>
      <c r="C146" s="257" t="s">
        <v>9</v>
      </c>
      <c r="D146" s="257" t="s">
        <v>137</v>
      </c>
      <c r="E146" s="258" t="s">
        <v>485</v>
      </c>
      <c r="F146" s="259" t="s">
        <v>486</v>
      </c>
      <c r="G146" s="260" t="s">
        <v>175</v>
      </c>
      <c r="H146" s="261">
        <v>1.218</v>
      </c>
      <c r="I146" s="138"/>
      <c r="J146" s="139">
        <f>ROUND(I146*H146,2)</f>
        <v>0</v>
      </c>
      <c r="K146" s="137" t="s">
        <v>141</v>
      </c>
      <c r="L146" s="30"/>
      <c r="M146" s="140" t="s">
        <v>3</v>
      </c>
      <c r="N146" s="141" t="s">
        <v>41</v>
      </c>
      <c r="O146" s="49"/>
      <c r="P146" s="142">
        <f>O146*H146</f>
        <v>0</v>
      </c>
      <c r="Q146" s="142">
        <v>0</v>
      </c>
      <c r="R146" s="142">
        <f>Q146*H146</f>
        <v>0</v>
      </c>
      <c r="S146" s="142">
        <v>0</v>
      </c>
      <c r="T146" s="143">
        <f>S146*H146</f>
        <v>0</v>
      </c>
      <c r="AR146" s="16" t="s">
        <v>142</v>
      </c>
      <c r="AT146" s="16" t="s">
        <v>137</v>
      </c>
      <c r="AU146" s="16" t="s">
        <v>79</v>
      </c>
      <c r="AY146" s="16" t="s">
        <v>135</v>
      </c>
      <c r="BE146" s="144">
        <f>IF(N146="základní",J146,0)</f>
        <v>0</v>
      </c>
      <c r="BF146" s="144">
        <f>IF(N146="snížená",J146,0)</f>
        <v>0</v>
      </c>
      <c r="BG146" s="144">
        <f>IF(N146="zákl. přenesená",J146,0)</f>
        <v>0</v>
      </c>
      <c r="BH146" s="144">
        <f>IF(N146="sníž. přenesená",J146,0)</f>
        <v>0</v>
      </c>
      <c r="BI146" s="144">
        <f>IF(N146="nulová",J146,0)</f>
        <v>0</v>
      </c>
      <c r="BJ146" s="16" t="s">
        <v>77</v>
      </c>
      <c r="BK146" s="144">
        <f>ROUND(I146*H146,2)</f>
        <v>0</v>
      </c>
      <c r="BL146" s="16" t="s">
        <v>142</v>
      </c>
      <c r="BM146" s="16" t="s">
        <v>909</v>
      </c>
    </row>
    <row r="147" spans="2:47" s="1" customFormat="1" ht="19.5">
      <c r="B147" s="288"/>
      <c r="C147" s="262"/>
      <c r="D147" s="263" t="s">
        <v>144</v>
      </c>
      <c r="E147" s="262"/>
      <c r="F147" s="264" t="s">
        <v>488</v>
      </c>
      <c r="G147" s="262"/>
      <c r="H147" s="262"/>
      <c r="I147" s="84"/>
      <c r="L147" s="30"/>
      <c r="M147" s="145"/>
      <c r="N147" s="49"/>
      <c r="O147" s="49"/>
      <c r="P147" s="49"/>
      <c r="Q147" s="49"/>
      <c r="R147" s="49"/>
      <c r="S147" s="49"/>
      <c r="T147" s="50"/>
      <c r="AT147" s="16" t="s">
        <v>144</v>
      </c>
      <c r="AU147" s="16" t="s">
        <v>79</v>
      </c>
    </row>
    <row r="148" spans="2:63" s="10" customFormat="1" ht="25.9" customHeight="1">
      <c r="B148" s="290"/>
      <c r="C148" s="253"/>
      <c r="D148" s="254" t="s">
        <v>68</v>
      </c>
      <c r="E148" s="255" t="s">
        <v>496</v>
      </c>
      <c r="F148" s="255" t="s">
        <v>497</v>
      </c>
      <c r="G148" s="253"/>
      <c r="H148" s="253"/>
      <c r="I148" s="127"/>
      <c r="J148" s="128">
        <f>BK148</f>
        <v>0</v>
      </c>
      <c r="L148" s="125"/>
      <c r="M148" s="129"/>
      <c r="N148" s="130"/>
      <c r="O148" s="130"/>
      <c r="P148" s="131">
        <f>P149+P176+P199</f>
        <v>0</v>
      </c>
      <c r="Q148" s="130"/>
      <c r="R148" s="131">
        <f>R149+R176+R199</f>
        <v>0.7271511406</v>
      </c>
      <c r="S148" s="130"/>
      <c r="T148" s="132">
        <f>T149+T176+T199</f>
        <v>0</v>
      </c>
      <c r="AR148" s="126" t="s">
        <v>79</v>
      </c>
      <c r="AT148" s="133" t="s">
        <v>68</v>
      </c>
      <c r="AU148" s="133" t="s">
        <v>69</v>
      </c>
      <c r="AY148" s="126" t="s">
        <v>135</v>
      </c>
      <c r="BK148" s="134">
        <f>BK149+BK176+BK199</f>
        <v>0</v>
      </c>
    </row>
    <row r="149" spans="2:63" s="10" customFormat="1" ht="22.9" customHeight="1">
      <c r="B149" s="290"/>
      <c r="C149" s="253"/>
      <c r="D149" s="254" t="s">
        <v>68</v>
      </c>
      <c r="E149" s="256" t="s">
        <v>910</v>
      </c>
      <c r="F149" s="256" t="s">
        <v>911</v>
      </c>
      <c r="G149" s="253"/>
      <c r="H149" s="253"/>
      <c r="I149" s="127"/>
      <c r="J149" s="135">
        <f>BK149</f>
        <v>0</v>
      </c>
      <c r="L149" s="125"/>
      <c r="M149" s="129"/>
      <c r="N149" s="130"/>
      <c r="O149" s="130"/>
      <c r="P149" s="131">
        <f>SUM(P150:P175)</f>
        <v>0</v>
      </c>
      <c r="Q149" s="130"/>
      <c r="R149" s="131">
        <f>SUM(R150:R175)</f>
        <v>0.14300700200000002</v>
      </c>
      <c r="S149" s="130"/>
      <c r="T149" s="132">
        <f>SUM(T150:T175)</f>
        <v>0</v>
      </c>
      <c r="AR149" s="126" t="s">
        <v>79</v>
      </c>
      <c r="AT149" s="133" t="s">
        <v>68</v>
      </c>
      <c r="AU149" s="133" t="s">
        <v>77</v>
      </c>
      <c r="AY149" s="126" t="s">
        <v>135</v>
      </c>
      <c r="BK149" s="134">
        <f>SUM(BK150:BK175)</f>
        <v>0</v>
      </c>
    </row>
    <row r="150" spans="2:65" s="1" customFormat="1" ht="16.5" customHeight="1">
      <c r="B150" s="288"/>
      <c r="C150" s="257" t="s">
        <v>244</v>
      </c>
      <c r="D150" s="257" t="s">
        <v>137</v>
      </c>
      <c r="E150" s="258" t="s">
        <v>912</v>
      </c>
      <c r="F150" s="259" t="s">
        <v>913</v>
      </c>
      <c r="G150" s="260" t="s">
        <v>275</v>
      </c>
      <c r="H150" s="261">
        <v>9</v>
      </c>
      <c r="I150" s="138"/>
      <c r="J150" s="139">
        <f>ROUND(I150*H150,2)</f>
        <v>0</v>
      </c>
      <c r="K150" s="137" t="s">
        <v>141</v>
      </c>
      <c r="L150" s="30"/>
      <c r="M150" s="140" t="s">
        <v>3</v>
      </c>
      <c r="N150" s="141" t="s">
        <v>41</v>
      </c>
      <c r="O150" s="49"/>
      <c r="P150" s="142">
        <f>O150*H150</f>
        <v>0</v>
      </c>
      <c r="Q150" s="142">
        <v>0.0018677</v>
      </c>
      <c r="R150" s="142">
        <f>Q150*H150</f>
        <v>0.0168093</v>
      </c>
      <c r="S150" s="142">
        <v>0</v>
      </c>
      <c r="T150" s="143">
        <f>S150*H150</f>
        <v>0</v>
      </c>
      <c r="AR150" s="16" t="s">
        <v>244</v>
      </c>
      <c r="AT150" s="16" t="s">
        <v>137</v>
      </c>
      <c r="AU150" s="16" t="s">
        <v>79</v>
      </c>
      <c r="AY150" s="16" t="s">
        <v>135</v>
      </c>
      <c r="BE150" s="144">
        <f>IF(N150="základní",J150,0)</f>
        <v>0</v>
      </c>
      <c r="BF150" s="144">
        <f>IF(N150="snížená",J150,0)</f>
        <v>0</v>
      </c>
      <c r="BG150" s="144">
        <f>IF(N150="zákl. přenesená",J150,0)</f>
        <v>0</v>
      </c>
      <c r="BH150" s="144">
        <f>IF(N150="sníž. přenesená",J150,0)</f>
        <v>0</v>
      </c>
      <c r="BI150" s="144">
        <f>IF(N150="nulová",J150,0)</f>
        <v>0</v>
      </c>
      <c r="BJ150" s="16" t="s">
        <v>77</v>
      </c>
      <c r="BK150" s="144">
        <f>ROUND(I150*H150,2)</f>
        <v>0</v>
      </c>
      <c r="BL150" s="16" t="s">
        <v>244</v>
      </c>
      <c r="BM150" s="16" t="s">
        <v>914</v>
      </c>
    </row>
    <row r="151" spans="2:47" s="1" customFormat="1" ht="12">
      <c r="B151" s="288"/>
      <c r="C151" s="262"/>
      <c r="D151" s="263" t="s">
        <v>144</v>
      </c>
      <c r="E151" s="262"/>
      <c r="F151" s="264" t="s">
        <v>915</v>
      </c>
      <c r="G151" s="262"/>
      <c r="H151" s="262"/>
      <c r="I151" s="84"/>
      <c r="L151" s="30"/>
      <c r="M151" s="145"/>
      <c r="N151" s="49"/>
      <c r="O151" s="49"/>
      <c r="P151" s="49"/>
      <c r="Q151" s="49"/>
      <c r="R151" s="49"/>
      <c r="S151" s="49"/>
      <c r="T151" s="50"/>
      <c r="AT151" s="16" t="s">
        <v>144</v>
      </c>
      <c r="AU151" s="16" t="s">
        <v>79</v>
      </c>
    </row>
    <row r="152" spans="2:51" s="12" customFormat="1" ht="12">
      <c r="B152" s="292"/>
      <c r="C152" s="268"/>
      <c r="D152" s="263" t="s">
        <v>146</v>
      </c>
      <c r="E152" s="269" t="s">
        <v>3</v>
      </c>
      <c r="F152" s="270" t="s">
        <v>916</v>
      </c>
      <c r="G152" s="268"/>
      <c r="H152" s="271">
        <v>9</v>
      </c>
      <c r="I152" s="154"/>
      <c r="L152" s="152"/>
      <c r="M152" s="155"/>
      <c r="N152" s="156"/>
      <c r="O152" s="156"/>
      <c r="P152" s="156"/>
      <c r="Q152" s="156"/>
      <c r="R152" s="156"/>
      <c r="S152" s="156"/>
      <c r="T152" s="157"/>
      <c r="AT152" s="153" t="s">
        <v>146</v>
      </c>
      <c r="AU152" s="153" t="s">
        <v>79</v>
      </c>
      <c r="AV152" s="12" t="s">
        <v>79</v>
      </c>
      <c r="AW152" s="12" t="s">
        <v>32</v>
      </c>
      <c r="AX152" s="12" t="s">
        <v>69</v>
      </c>
      <c r="AY152" s="153" t="s">
        <v>135</v>
      </c>
    </row>
    <row r="153" spans="2:51" s="13" customFormat="1" ht="12">
      <c r="B153" s="293"/>
      <c r="C153" s="272"/>
      <c r="D153" s="263" t="s">
        <v>146</v>
      </c>
      <c r="E153" s="273" t="s">
        <v>3</v>
      </c>
      <c r="F153" s="274" t="s">
        <v>151</v>
      </c>
      <c r="G153" s="272"/>
      <c r="H153" s="275">
        <v>9</v>
      </c>
      <c r="I153" s="160"/>
      <c r="L153" s="158"/>
      <c r="M153" s="161"/>
      <c r="N153" s="162"/>
      <c r="O153" s="162"/>
      <c r="P153" s="162"/>
      <c r="Q153" s="162"/>
      <c r="R153" s="162"/>
      <c r="S153" s="162"/>
      <c r="T153" s="163"/>
      <c r="AT153" s="159" t="s">
        <v>146</v>
      </c>
      <c r="AU153" s="159" t="s">
        <v>79</v>
      </c>
      <c r="AV153" s="13" t="s">
        <v>142</v>
      </c>
      <c r="AW153" s="13" t="s">
        <v>32</v>
      </c>
      <c r="AX153" s="13" t="s">
        <v>77</v>
      </c>
      <c r="AY153" s="159" t="s">
        <v>135</v>
      </c>
    </row>
    <row r="154" spans="2:65" s="1" customFormat="1" ht="16.5" customHeight="1">
      <c r="B154" s="288"/>
      <c r="C154" s="257" t="s">
        <v>248</v>
      </c>
      <c r="D154" s="257" t="s">
        <v>137</v>
      </c>
      <c r="E154" s="258" t="s">
        <v>917</v>
      </c>
      <c r="F154" s="259" t="s">
        <v>918</v>
      </c>
      <c r="G154" s="260" t="s">
        <v>275</v>
      </c>
      <c r="H154" s="261">
        <v>27.8</v>
      </c>
      <c r="I154" s="138"/>
      <c r="J154" s="139">
        <f>ROUND(I154*H154,2)</f>
        <v>0</v>
      </c>
      <c r="K154" s="137" t="s">
        <v>141</v>
      </c>
      <c r="L154" s="30"/>
      <c r="M154" s="140" t="s">
        <v>3</v>
      </c>
      <c r="N154" s="141" t="s">
        <v>41</v>
      </c>
      <c r="O154" s="49"/>
      <c r="P154" s="142">
        <f>O154*H154</f>
        <v>0</v>
      </c>
      <c r="Q154" s="142">
        <v>0.00341434</v>
      </c>
      <c r="R154" s="142">
        <f>Q154*H154</f>
        <v>0.094918652</v>
      </c>
      <c r="S154" s="142">
        <v>0</v>
      </c>
      <c r="T154" s="143">
        <f>S154*H154</f>
        <v>0</v>
      </c>
      <c r="AR154" s="16" t="s">
        <v>244</v>
      </c>
      <c r="AT154" s="16" t="s">
        <v>137</v>
      </c>
      <c r="AU154" s="16" t="s">
        <v>79</v>
      </c>
      <c r="AY154" s="16" t="s">
        <v>135</v>
      </c>
      <c r="BE154" s="144">
        <f>IF(N154="základní",J154,0)</f>
        <v>0</v>
      </c>
      <c r="BF154" s="144">
        <f>IF(N154="snížená",J154,0)</f>
        <v>0</v>
      </c>
      <c r="BG154" s="144">
        <f>IF(N154="zákl. přenesená",J154,0)</f>
        <v>0</v>
      </c>
      <c r="BH154" s="144">
        <f>IF(N154="sníž. přenesená",J154,0)</f>
        <v>0</v>
      </c>
      <c r="BI154" s="144">
        <f>IF(N154="nulová",J154,0)</f>
        <v>0</v>
      </c>
      <c r="BJ154" s="16" t="s">
        <v>77</v>
      </c>
      <c r="BK154" s="144">
        <f>ROUND(I154*H154,2)</f>
        <v>0</v>
      </c>
      <c r="BL154" s="16" t="s">
        <v>244</v>
      </c>
      <c r="BM154" s="16" t="s">
        <v>919</v>
      </c>
    </row>
    <row r="155" spans="2:47" s="1" customFormat="1" ht="12">
      <c r="B155" s="288"/>
      <c r="C155" s="262"/>
      <c r="D155" s="263" t="s">
        <v>144</v>
      </c>
      <c r="E155" s="262"/>
      <c r="F155" s="264" t="s">
        <v>920</v>
      </c>
      <c r="G155" s="262"/>
      <c r="H155" s="262"/>
      <c r="I155" s="84"/>
      <c r="L155" s="30"/>
      <c r="M155" s="145"/>
      <c r="N155" s="49"/>
      <c r="O155" s="49"/>
      <c r="P155" s="49"/>
      <c r="Q155" s="49"/>
      <c r="R155" s="49"/>
      <c r="S155" s="49"/>
      <c r="T155" s="50"/>
      <c r="AT155" s="16" t="s">
        <v>144</v>
      </c>
      <c r="AU155" s="16" t="s">
        <v>79</v>
      </c>
    </row>
    <row r="156" spans="2:51" s="12" customFormat="1" ht="12">
      <c r="B156" s="292"/>
      <c r="C156" s="268"/>
      <c r="D156" s="263" t="s">
        <v>146</v>
      </c>
      <c r="E156" s="269" t="s">
        <v>3</v>
      </c>
      <c r="F156" s="270" t="s">
        <v>921</v>
      </c>
      <c r="G156" s="268"/>
      <c r="H156" s="271">
        <v>27.8</v>
      </c>
      <c r="I156" s="154"/>
      <c r="L156" s="152"/>
      <c r="M156" s="155"/>
      <c r="N156" s="156"/>
      <c r="O156" s="156"/>
      <c r="P156" s="156"/>
      <c r="Q156" s="156"/>
      <c r="R156" s="156"/>
      <c r="S156" s="156"/>
      <c r="T156" s="157"/>
      <c r="AT156" s="153" t="s">
        <v>146</v>
      </c>
      <c r="AU156" s="153" t="s">
        <v>79</v>
      </c>
      <c r="AV156" s="12" t="s">
        <v>79</v>
      </c>
      <c r="AW156" s="12" t="s">
        <v>32</v>
      </c>
      <c r="AX156" s="12" t="s">
        <v>69</v>
      </c>
      <c r="AY156" s="153" t="s">
        <v>135</v>
      </c>
    </row>
    <row r="157" spans="2:51" s="13" customFormat="1" ht="12">
      <c r="B157" s="293"/>
      <c r="C157" s="272"/>
      <c r="D157" s="263" t="s">
        <v>146</v>
      </c>
      <c r="E157" s="273" t="s">
        <v>3</v>
      </c>
      <c r="F157" s="274" t="s">
        <v>151</v>
      </c>
      <c r="G157" s="272"/>
      <c r="H157" s="275">
        <v>27.8</v>
      </c>
      <c r="I157" s="160"/>
      <c r="L157" s="158"/>
      <c r="M157" s="161"/>
      <c r="N157" s="162"/>
      <c r="O157" s="162"/>
      <c r="P157" s="162"/>
      <c r="Q157" s="162"/>
      <c r="R157" s="162"/>
      <c r="S157" s="162"/>
      <c r="T157" s="163"/>
      <c r="AT157" s="159" t="s">
        <v>146</v>
      </c>
      <c r="AU157" s="159" t="s">
        <v>79</v>
      </c>
      <c r="AV157" s="13" t="s">
        <v>142</v>
      </c>
      <c r="AW157" s="13" t="s">
        <v>32</v>
      </c>
      <c r="AX157" s="13" t="s">
        <v>77</v>
      </c>
      <c r="AY157" s="159" t="s">
        <v>135</v>
      </c>
    </row>
    <row r="158" spans="2:65" s="1" customFormat="1" ht="16.5" customHeight="1">
      <c r="B158" s="288"/>
      <c r="C158" s="257" t="s">
        <v>254</v>
      </c>
      <c r="D158" s="257" t="s">
        <v>137</v>
      </c>
      <c r="E158" s="258" t="s">
        <v>922</v>
      </c>
      <c r="F158" s="259" t="s">
        <v>923</v>
      </c>
      <c r="G158" s="260" t="s">
        <v>275</v>
      </c>
      <c r="H158" s="261">
        <v>1</v>
      </c>
      <c r="I158" s="138"/>
      <c r="J158" s="139">
        <f>ROUND(I158*H158,2)</f>
        <v>0</v>
      </c>
      <c r="K158" s="137" t="s">
        <v>141</v>
      </c>
      <c r="L158" s="30"/>
      <c r="M158" s="140" t="s">
        <v>3</v>
      </c>
      <c r="N158" s="141" t="s">
        <v>41</v>
      </c>
      <c r="O158" s="49"/>
      <c r="P158" s="142">
        <f>O158*H158</f>
        <v>0</v>
      </c>
      <c r="Q158" s="142">
        <v>0.01160095</v>
      </c>
      <c r="R158" s="142">
        <f>Q158*H158</f>
        <v>0.01160095</v>
      </c>
      <c r="S158" s="142">
        <v>0</v>
      </c>
      <c r="T158" s="143">
        <f>S158*H158</f>
        <v>0</v>
      </c>
      <c r="AR158" s="16" t="s">
        <v>244</v>
      </c>
      <c r="AT158" s="16" t="s">
        <v>137</v>
      </c>
      <c r="AU158" s="16" t="s">
        <v>79</v>
      </c>
      <c r="AY158" s="16" t="s">
        <v>135</v>
      </c>
      <c r="BE158" s="144">
        <f>IF(N158="základní",J158,0)</f>
        <v>0</v>
      </c>
      <c r="BF158" s="144">
        <f>IF(N158="snížená",J158,0)</f>
        <v>0</v>
      </c>
      <c r="BG158" s="144">
        <f>IF(N158="zákl. přenesená",J158,0)</f>
        <v>0</v>
      </c>
      <c r="BH158" s="144">
        <f>IF(N158="sníž. přenesená",J158,0)</f>
        <v>0</v>
      </c>
      <c r="BI158" s="144">
        <f>IF(N158="nulová",J158,0)</f>
        <v>0</v>
      </c>
      <c r="BJ158" s="16" t="s">
        <v>77</v>
      </c>
      <c r="BK158" s="144">
        <f>ROUND(I158*H158,2)</f>
        <v>0</v>
      </c>
      <c r="BL158" s="16" t="s">
        <v>244</v>
      </c>
      <c r="BM158" s="16" t="s">
        <v>924</v>
      </c>
    </row>
    <row r="159" spans="2:47" s="1" customFormat="1" ht="12">
      <c r="B159" s="288"/>
      <c r="C159" s="262"/>
      <c r="D159" s="263" t="s">
        <v>144</v>
      </c>
      <c r="E159" s="262"/>
      <c r="F159" s="264" t="s">
        <v>925</v>
      </c>
      <c r="G159" s="262"/>
      <c r="H159" s="262"/>
      <c r="I159" s="84"/>
      <c r="L159" s="30"/>
      <c r="M159" s="145"/>
      <c r="N159" s="49"/>
      <c r="O159" s="49"/>
      <c r="P159" s="49"/>
      <c r="Q159" s="49"/>
      <c r="R159" s="49"/>
      <c r="S159" s="49"/>
      <c r="T159" s="50"/>
      <c r="AT159" s="16" t="s">
        <v>144</v>
      </c>
      <c r="AU159" s="16" t="s">
        <v>79</v>
      </c>
    </row>
    <row r="160" spans="2:65" s="1" customFormat="1" ht="16.5" customHeight="1">
      <c r="B160" s="288"/>
      <c r="C160" s="257" t="s">
        <v>260</v>
      </c>
      <c r="D160" s="257" t="s">
        <v>137</v>
      </c>
      <c r="E160" s="258" t="s">
        <v>926</v>
      </c>
      <c r="F160" s="259" t="s">
        <v>927</v>
      </c>
      <c r="G160" s="260" t="s">
        <v>275</v>
      </c>
      <c r="H160" s="261">
        <v>25</v>
      </c>
      <c r="I160" s="138"/>
      <c r="J160" s="139">
        <f>ROUND(I160*H160,2)</f>
        <v>0</v>
      </c>
      <c r="K160" s="137" t="s">
        <v>141</v>
      </c>
      <c r="L160" s="30"/>
      <c r="M160" s="140" t="s">
        <v>3</v>
      </c>
      <c r="N160" s="141" t="s">
        <v>41</v>
      </c>
      <c r="O160" s="49"/>
      <c r="P160" s="142">
        <f>O160*H160</f>
        <v>0</v>
      </c>
      <c r="Q160" s="142">
        <v>0.000354</v>
      </c>
      <c r="R160" s="142">
        <f>Q160*H160</f>
        <v>0.00885</v>
      </c>
      <c r="S160" s="142">
        <v>0</v>
      </c>
      <c r="T160" s="143">
        <f>S160*H160</f>
        <v>0</v>
      </c>
      <c r="AR160" s="16" t="s">
        <v>244</v>
      </c>
      <c r="AT160" s="16" t="s">
        <v>137</v>
      </c>
      <c r="AU160" s="16" t="s">
        <v>79</v>
      </c>
      <c r="AY160" s="16" t="s">
        <v>135</v>
      </c>
      <c r="BE160" s="144">
        <f>IF(N160="základní",J160,0)</f>
        <v>0</v>
      </c>
      <c r="BF160" s="144">
        <f>IF(N160="snížená",J160,0)</f>
        <v>0</v>
      </c>
      <c r="BG160" s="144">
        <f>IF(N160="zákl. přenesená",J160,0)</f>
        <v>0</v>
      </c>
      <c r="BH160" s="144">
        <f>IF(N160="sníž. přenesená",J160,0)</f>
        <v>0</v>
      </c>
      <c r="BI160" s="144">
        <f>IF(N160="nulová",J160,0)</f>
        <v>0</v>
      </c>
      <c r="BJ160" s="16" t="s">
        <v>77</v>
      </c>
      <c r="BK160" s="144">
        <f>ROUND(I160*H160,2)</f>
        <v>0</v>
      </c>
      <c r="BL160" s="16" t="s">
        <v>244</v>
      </c>
      <c r="BM160" s="16" t="s">
        <v>928</v>
      </c>
    </row>
    <row r="161" spans="2:47" s="1" customFormat="1" ht="12">
      <c r="B161" s="288"/>
      <c r="C161" s="262"/>
      <c r="D161" s="263" t="s">
        <v>144</v>
      </c>
      <c r="E161" s="262"/>
      <c r="F161" s="264" t="s">
        <v>929</v>
      </c>
      <c r="G161" s="262"/>
      <c r="H161" s="262"/>
      <c r="I161" s="84"/>
      <c r="L161" s="30"/>
      <c r="M161" s="145"/>
      <c r="N161" s="49"/>
      <c r="O161" s="49"/>
      <c r="P161" s="49"/>
      <c r="Q161" s="49"/>
      <c r="R161" s="49"/>
      <c r="S161" s="49"/>
      <c r="T161" s="50"/>
      <c r="AT161" s="16" t="s">
        <v>144</v>
      </c>
      <c r="AU161" s="16" t="s">
        <v>79</v>
      </c>
    </row>
    <row r="162" spans="2:51" s="12" customFormat="1" ht="12">
      <c r="B162" s="292"/>
      <c r="C162" s="268"/>
      <c r="D162" s="263" t="s">
        <v>146</v>
      </c>
      <c r="E162" s="269" t="s">
        <v>3</v>
      </c>
      <c r="F162" s="270" t="s">
        <v>930</v>
      </c>
      <c r="G162" s="268"/>
      <c r="H162" s="271">
        <v>25</v>
      </c>
      <c r="I162" s="154"/>
      <c r="L162" s="152"/>
      <c r="M162" s="155"/>
      <c r="N162" s="156"/>
      <c r="O162" s="156"/>
      <c r="P162" s="156"/>
      <c r="Q162" s="156"/>
      <c r="R162" s="156"/>
      <c r="S162" s="156"/>
      <c r="T162" s="157"/>
      <c r="AT162" s="153" t="s">
        <v>146</v>
      </c>
      <c r="AU162" s="153" t="s">
        <v>79</v>
      </c>
      <c r="AV162" s="12" t="s">
        <v>79</v>
      </c>
      <c r="AW162" s="12" t="s">
        <v>32</v>
      </c>
      <c r="AX162" s="12" t="s">
        <v>69</v>
      </c>
      <c r="AY162" s="153" t="s">
        <v>135</v>
      </c>
    </row>
    <row r="163" spans="2:51" s="13" customFormat="1" ht="12">
      <c r="B163" s="293"/>
      <c r="C163" s="272"/>
      <c r="D163" s="263" t="s">
        <v>146</v>
      </c>
      <c r="E163" s="273" t="s">
        <v>3</v>
      </c>
      <c r="F163" s="274" t="s">
        <v>151</v>
      </c>
      <c r="G163" s="272"/>
      <c r="H163" s="275">
        <v>25</v>
      </c>
      <c r="I163" s="160"/>
      <c r="L163" s="158"/>
      <c r="M163" s="161"/>
      <c r="N163" s="162"/>
      <c r="O163" s="162"/>
      <c r="P163" s="162"/>
      <c r="Q163" s="162"/>
      <c r="R163" s="162"/>
      <c r="S163" s="162"/>
      <c r="T163" s="163"/>
      <c r="AT163" s="159" t="s">
        <v>146</v>
      </c>
      <c r="AU163" s="159" t="s">
        <v>79</v>
      </c>
      <c r="AV163" s="13" t="s">
        <v>142</v>
      </c>
      <c r="AW163" s="13" t="s">
        <v>32</v>
      </c>
      <c r="AX163" s="13" t="s">
        <v>77</v>
      </c>
      <c r="AY163" s="159" t="s">
        <v>135</v>
      </c>
    </row>
    <row r="164" spans="2:65" s="1" customFormat="1" ht="16.5" customHeight="1">
      <c r="B164" s="288"/>
      <c r="C164" s="257" t="s">
        <v>268</v>
      </c>
      <c r="D164" s="257" t="s">
        <v>137</v>
      </c>
      <c r="E164" s="258" t="s">
        <v>931</v>
      </c>
      <c r="F164" s="259" t="s">
        <v>932</v>
      </c>
      <c r="G164" s="260" t="s">
        <v>275</v>
      </c>
      <c r="H164" s="261">
        <v>9.5</v>
      </c>
      <c r="I164" s="138"/>
      <c r="J164" s="139">
        <f>ROUND(I164*H164,2)</f>
        <v>0</v>
      </c>
      <c r="K164" s="137" t="s">
        <v>141</v>
      </c>
      <c r="L164" s="30"/>
      <c r="M164" s="140" t="s">
        <v>3</v>
      </c>
      <c r="N164" s="141" t="s">
        <v>41</v>
      </c>
      <c r="O164" s="49"/>
      <c r="P164" s="142">
        <f>O164*H164</f>
        <v>0</v>
      </c>
      <c r="Q164" s="142">
        <v>0.0011398</v>
      </c>
      <c r="R164" s="142">
        <f>Q164*H164</f>
        <v>0.0108281</v>
      </c>
      <c r="S164" s="142">
        <v>0</v>
      </c>
      <c r="T164" s="143">
        <f>S164*H164</f>
        <v>0</v>
      </c>
      <c r="AR164" s="16" t="s">
        <v>244</v>
      </c>
      <c r="AT164" s="16" t="s">
        <v>137</v>
      </c>
      <c r="AU164" s="16" t="s">
        <v>79</v>
      </c>
      <c r="AY164" s="16" t="s">
        <v>135</v>
      </c>
      <c r="BE164" s="144">
        <f>IF(N164="základní",J164,0)</f>
        <v>0</v>
      </c>
      <c r="BF164" s="144">
        <f>IF(N164="snížená",J164,0)</f>
        <v>0</v>
      </c>
      <c r="BG164" s="144">
        <f>IF(N164="zákl. přenesená",J164,0)</f>
        <v>0</v>
      </c>
      <c r="BH164" s="144">
        <f>IF(N164="sníž. přenesená",J164,0)</f>
        <v>0</v>
      </c>
      <c r="BI164" s="144">
        <f>IF(N164="nulová",J164,0)</f>
        <v>0</v>
      </c>
      <c r="BJ164" s="16" t="s">
        <v>77</v>
      </c>
      <c r="BK164" s="144">
        <f>ROUND(I164*H164,2)</f>
        <v>0</v>
      </c>
      <c r="BL164" s="16" t="s">
        <v>244</v>
      </c>
      <c r="BM164" s="16" t="s">
        <v>933</v>
      </c>
    </row>
    <row r="165" spans="2:47" s="1" customFormat="1" ht="12">
      <c r="B165" s="288"/>
      <c r="C165" s="262"/>
      <c r="D165" s="263" t="s">
        <v>144</v>
      </c>
      <c r="E165" s="262"/>
      <c r="F165" s="264" t="s">
        <v>934</v>
      </c>
      <c r="G165" s="262"/>
      <c r="H165" s="262"/>
      <c r="I165" s="84"/>
      <c r="L165" s="30"/>
      <c r="M165" s="145"/>
      <c r="N165" s="49"/>
      <c r="O165" s="49"/>
      <c r="P165" s="49"/>
      <c r="Q165" s="49"/>
      <c r="R165" s="49"/>
      <c r="S165" s="49"/>
      <c r="T165" s="50"/>
      <c r="AT165" s="16" t="s">
        <v>144</v>
      </c>
      <c r="AU165" s="16" t="s">
        <v>79</v>
      </c>
    </row>
    <row r="166" spans="2:51" s="12" customFormat="1" ht="12">
      <c r="B166" s="292"/>
      <c r="C166" s="268"/>
      <c r="D166" s="263" t="s">
        <v>146</v>
      </c>
      <c r="E166" s="269" t="s">
        <v>3</v>
      </c>
      <c r="F166" s="270" t="s">
        <v>935</v>
      </c>
      <c r="G166" s="268"/>
      <c r="H166" s="271">
        <v>9.5</v>
      </c>
      <c r="I166" s="154"/>
      <c r="L166" s="152"/>
      <c r="M166" s="155"/>
      <c r="N166" s="156"/>
      <c r="O166" s="156"/>
      <c r="P166" s="156"/>
      <c r="Q166" s="156"/>
      <c r="R166" s="156"/>
      <c r="S166" s="156"/>
      <c r="T166" s="157"/>
      <c r="AT166" s="153" t="s">
        <v>146</v>
      </c>
      <c r="AU166" s="153" t="s">
        <v>79</v>
      </c>
      <c r="AV166" s="12" t="s">
        <v>79</v>
      </c>
      <c r="AW166" s="12" t="s">
        <v>32</v>
      </c>
      <c r="AX166" s="12" t="s">
        <v>69</v>
      </c>
      <c r="AY166" s="153" t="s">
        <v>135</v>
      </c>
    </row>
    <row r="167" spans="2:51" s="13" customFormat="1" ht="12">
      <c r="B167" s="293"/>
      <c r="C167" s="272"/>
      <c r="D167" s="263" t="s">
        <v>146</v>
      </c>
      <c r="E167" s="273" t="s">
        <v>3</v>
      </c>
      <c r="F167" s="274" t="s">
        <v>151</v>
      </c>
      <c r="G167" s="272"/>
      <c r="H167" s="275">
        <v>9.5</v>
      </c>
      <c r="I167" s="160"/>
      <c r="L167" s="158"/>
      <c r="M167" s="161"/>
      <c r="N167" s="162"/>
      <c r="O167" s="162"/>
      <c r="P167" s="162"/>
      <c r="Q167" s="162"/>
      <c r="R167" s="162"/>
      <c r="S167" s="162"/>
      <c r="T167" s="163"/>
      <c r="AT167" s="159" t="s">
        <v>146</v>
      </c>
      <c r="AU167" s="159" t="s">
        <v>79</v>
      </c>
      <c r="AV167" s="13" t="s">
        <v>142</v>
      </c>
      <c r="AW167" s="13" t="s">
        <v>32</v>
      </c>
      <c r="AX167" s="13" t="s">
        <v>77</v>
      </c>
      <c r="AY167" s="159" t="s">
        <v>135</v>
      </c>
    </row>
    <row r="168" spans="2:65" s="1" customFormat="1" ht="16.5" customHeight="1">
      <c r="B168" s="288"/>
      <c r="C168" s="257" t="s">
        <v>8</v>
      </c>
      <c r="D168" s="257" t="s">
        <v>137</v>
      </c>
      <c r="E168" s="258" t="s">
        <v>936</v>
      </c>
      <c r="F168" s="259" t="s">
        <v>937</v>
      </c>
      <c r="G168" s="260" t="s">
        <v>223</v>
      </c>
      <c r="H168" s="261">
        <v>10</v>
      </c>
      <c r="I168" s="138"/>
      <c r="J168" s="139">
        <f>ROUND(I168*H168,2)</f>
        <v>0</v>
      </c>
      <c r="K168" s="137" t="s">
        <v>141</v>
      </c>
      <c r="L168" s="30"/>
      <c r="M168" s="140" t="s">
        <v>3</v>
      </c>
      <c r="N168" s="141" t="s">
        <v>41</v>
      </c>
      <c r="O168" s="49"/>
      <c r="P168" s="142">
        <f>O168*H168</f>
        <v>0</v>
      </c>
      <c r="Q168" s="142">
        <v>0</v>
      </c>
      <c r="R168" s="142">
        <f>Q168*H168</f>
        <v>0</v>
      </c>
      <c r="S168" s="142">
        <v>0</v>
      </c>
      <c r="T168" s="143">
        <f>S168*H168</f>
        <v>0</v>
      </c>
      <c r="AR168" s="16" t="s">
        <v>244</v>
      </c>
      <c r="AT168" s="16" t="s">
        <v>137</v>
      </c>
      <c r="AU168" s="16" t="s">
        <v>79</v>
      </c>
      <c r="AY168" s="16" t="s">
        <v>135</v>
      </c>
      <c r="BE168" s="144">
        <f>IF(N168="základní",J168,0)</f>
        <v>0</v>
      </c>
      <c r="BF168" s="144">
        <f>IF(N168="snížená",J168,0)</f>
        <v>0</v>
      </c>
      <c r="BG168" s="144">
        <f>IF(N168="zákl. přenesená",J168,0)</f>
        <v>0</v>
      </c>
      <c r="BH168" s="144">
        <f>IF(N168="sníž. přenesená",J168,0)</f>
        <v>0</v>
      </c>
      <c r="BI168" s="144">
        <f>IF(N168="nulová",J168,0)</f>
        <v>0</v>
      </c>
      <c r="BJ168" s="16" t="s">
        <v>77</v>
      </c>
      <c r="BK168" s="144">
        <f>ROUND(I168*H168,2)</f>
        <v>0</v>
      </c>
      <c r="BL168" s="16" t="s">
        <v>244</v>
      </c>
      <c r="BM168" s="16" t="s">
        <v>938</v>
      </c>
    </row>
    <row r="169" spans="2:47" s="1" customFormat="1" ht="12">
      <c r="B169" s="288"/>
      <c r="C169" s="262"/>
      <c r="D169" s="263" t="s">
        <v>144</v>
      </c>
      <c r="E169" s="262"/>
      <c r="F169" s="264" t="s">
        <v>939</v>
      </c>
      <c r="G169" s="262"/>
      <c r="H169" s="262"/>
      <c r="I169" s="84"/>
      <c r="L169" s="30"/>
      <c r="M169" s="145"/>
      <c r="N169" s="49"/>
      <c r="O169" s="49"/>
      <c r="P169" s="49"/>
      <c r="Q169" s="49"/>
      <c r="R169" s="49"/>
      <c r="S169" s="49"/>
      <c r="T169" s="50"/>
      <c r="AT169" s="16" t="s">
        <v>144</v>
      </c>
      <c r="AU169" s="16" t="s">
        <v>79</v>
      </c>
    </row>
    <row r="170" spans="2:65" s="1" customFormat="1" ht="16.5" customHeight="1">
      <c r="B170" s="288"/>
      <c r="C170" s="257" t="s">
        <v>279</v>
      </c>
      <c r="D170" s="257" t="s">
        <v>137</v>
      </c>
      <c r="E170" s="258" t="s">
        <v>940</v>
      </c>
      <c r="F170" s="259" t="s">
        <v>941</v>
      </c>
      <c r="G170" s="260" t="s">
        <v>223</v>
      </c>
      <c r="H170" s="261">
        <v>4</v>
      </c>
      <c r="I170" s="138"/>
      <c r="J170" s="139">
        <f>ROUND(I170*H170,2)</f>
        <v>0</v>
      </c>
      <c r="K170" s="137" t="s">
        <v>141</v>
      </c>
      <c r="L170" s="30"/>
      <c r="M170" s="140" t="s">
        <v>3</v>
      </c>
      <c r="N170" s="141" t="s">
        <v>41</v>
      </c>
      <c r="O170" s="49"/>
      <c r="P170" s="142">
        <f>O170*H170</f>
        <v>0</v>
      </c>
      <c r="Q170" s="142">
        <v>0</v>
      </c>
      <c r="R170" s="142">
        <f>Q170*H170</f>
        <v>0</v>
      </c>
      <c r="S170" s="142">
        <v>0</v>
      </c>
      <c r="T170" s="143">
        <f>S170*H170</f>
        <v>0</v>
      </c>
      <c r="AR170" s="16" t="s">
        <v>244</v>
      </c>
      <c r="AT170" s="16" t="s">
        <v>137</v>
      </c>
      <c r="AU170" s="16" t="s">
        <v>79</v>
      </c>
      <c r="AY170" s="16" t="s">
        <v>135</v>
      </c>
      <c r="BE170" s="144">
        <f>IF(N170="základní",J170,0)</f>
        <v>0</v>
      </c>
      <c r="BF170" s="144">
        <f>IF(N170="snížená",J170,0)</f>
        <v>0</v>
      </c>
      <c r="BG170" s="144">
        <f>IF(N170="zákl. přenesená",J170,0)</f>
        <v>0</v>
      </c>
      <c r="BH170" s="144">
        <f>IF(N170="sníž. přenesená",J170,0)</f>
        <v>0</v>
      </c>
      <c r="BI170" s="144">
        <f>IF(N170="nulová",J170,0)</f>
        <v>0</v>
      </c>
      <c r="BJ170" s="16" t="s">
        <v>77</v>
      </c>
      <c r="BK170" s="144">
        <f>ROUND(I170*H170,2)</f>
        <v>0</v>
      </c>
      <c r="BL170" s="16" t="s">
        <v>244</v>
      </c>
      <c r="BM170" s="16" t="s">
        <v>942</v>
      </c>
    </row>
    <row r="171" spans="2:47" s="1" customFormat="1" ht="12">
      <c r="B171" s="288"/>
      <c r="C171" s="262"/>
      <c r="D171" s="263" t="s">
        <v>144</v>
      </c>
      <c r="E171" s="262"/>
      <c r="F171" s="264" t="s">
        <v>943</v>
      </c>
      <c r="G171" s="262"/>
      <c r="H171" s="262"/>
      <c r="I171" s="84"/>
      <c r="L171" s="30"/>
      <c r="M171" s="145"/>
      <c r="N171" s="49"/>
      <c r="O171" s="49"/>
      <c r="P171" s="49"/>
      <c r="Q171" s="49"/>
      <c r="R171" s="49"/>
      <c r="S171" s="49"/>
      <c r="T171" s="50"/>
      <c r="AT171" s="16" t="s">
        <v>144</v>
      </c>
      <c r="AU171" s="16" t="s">
        <v>79</v>
      </c>
    </row>
    <row r="172" spans="2:65" s="1" customFormat="1" ht="16.5" customHeight="1">
      <c r="B172" s="288"/>
      <c r="C172" s="257" t="s">
        <v>285</v>
      </c>
      <c r="D172" s="257" t="s">
        <v>137</v>
      </c>
      <c r="E172" s="258" t="s">
        <v>944</v>
      </c>
      <c r="F172" s="259" t="s">
        <v>945</v>
      </c>
      <c r="G172" s="260" t="s">
        <v>275</v>
      </c>
      <c r="H172" s="261">
        <v>1</v>
      </c>
      <c r="I172" s="138"/>
      <c r="J172" s="139">
        <f>ROUND(I172*H172,2)</f>
        <v>0</v>
      </c>
      <c r="K172" s="137" t="s">
        <v>141</v>
      </c>
      <c r="L172" s="30"/>
      <c r="M172" s="140" t="s">
        <v>3</v>
      </c>
      <c r="N172" s="141" t="s">
        <v>41</v>
      </c>
      <c r="O172" s="49"/>
      <c r="P172" s="142">
        <f>O172*H172</f>
        <v>0</v>
      </c>
      <c r="Q172" s="142">
        <v>0</v>
      </c>
      <c r="R172" s="142">
        <f>Q172*H172</f>
        <v>0</v>
      </c>
      <c r="S172" s="142">
        <v>0</v>
      </c>
      <c r="T172" s="143">
        <f>S172*H172</f>
        <v>0</v>
      </c>
      <c r="AR172" s="16" t="s">
        <v>244</v>
      </c>
      <c r="AT172" s="16" t="s">
        <v>137</v>
      </c>
      <c r="AU172" s="16" t="s">
        <v>79</v>
      </c>
      <c r="AY172" s="16" t="s">
        <v>135</v>
      </c>
      <c r="BE172" s="144">
        <f>IF(N172="základní",J172,0)</f>
        <v>0</v>
      </c>
      <c r="BF172" s="144">
        <f>IF(N172="snížená",J172,0)</f>
        <v>0</v>
      </c>
      <c r="BG172" s="144">
        <f>IF(N172="zákl. přenesená",J172,0)</f>
        <v>0</v>
      </c>
      <c r="BH172" s="144">
        <f>IF(N172="sníž. přenesená",J172,0)</f>
        <v>0</v>
      </c>
      <c r="BI172" s="144">
        <f>IF(N172="nulová",J172,0)</f>
        <v>0</v>
      </c>
      <c r="BJ172" s="16" t="s">
        <v>77</v>
      </c>
      <c r="BK172" s="144">
        <f>ROUND(I172*H172,2)</f>
        <v>0</v>
      </c>
      <c r="BL172" s="16" t="s">
        <v>244</v>
      </c>
      <c r="BM172" s="16" t="s">
        <v>946</v>
      </c>
    </row>
    <row r="173" spans="2:47" s="1" customFormat="1" ht="12">
      <c r="B173" s="288"/>
      <c r="C173" s="262"/>
      <c r="D173" s="263" t="s">
        <v>144</v>
      </c>
      <c r="E173" s="262"/>
      <c r="F173" s="264" t="s">
        <v>947</v>
      </c>
      <c r="G173" s="262"/>
      <c r="H173" s="262"/>
      <c r="I173" s="84"/>
      <c r="L173" s="30"/>
      <c r="M173" s="145"/>
      <c r="N173" s="49"/>
      <c r="O173" s="49"/>
      <c r="P173" s="49"/>
      <c r="Q173" s="49"/>
      <c r="R173" s="49"/>
      <c r="S173" s="49"/>
      <c r="T173" s="50"/>
      <c r="AT173" s="16" t="s">
        <v>144</v>
      </c>
      <c r="AU173" s="16" t="s">
        <v>79</v>
      </c>
    </row>
    <row r="174" spans="2:65" s="1" customFormat="1" ht="16.5" customHeight="1">
      <c r="B174" s="288"/>
      <c r="C174" s="257" t="s">
        <v>291</v>
      </c>
      <c r="D174" s="257" t="s">
        <v>137</v>
      </c>
      <c r="E174" s="258" t="s">
        <v>948</v>
      </c>
      <c r="F174" s="259" t="s">
        <v>949</v>
      </c>
      <c r="G174" s="260" t="s">
        <v>175</v>
      </c>
      <c r="H174" s="261">
        <v>0.143</v>
      </c>
      <c r="I174" s="138"/>
      <c r="J174" s="139">
        <f>ROUND(I174*H174,2)</f>
        <v>0</v>
      </c>
      <c r="K174" s="137" t="s">
        <v>141</v>
      </c>
      <c r="L174" s="30"/>
      <c r="M174" s="140" t="s">
        <v>3</v>
      </c>
      <c r="N174" s="141" t="s">
        <v>41</v>
      </c>
      <c r="O174" s="49"/>
      <c r="P174" s="142">
        <f>O174*H174</f>
        <v>0</v>
      </c>
      <c r="Q174" s="142">
        <v>0</v>
      </c>
      <c r="R174" s="142">
        <f>Q174*H174</f>
        <v>0</v>
      </c>
      <c r="S174" s="142">
        <v>0</v>
      </c>
      <c r="T174" s="143">
        <f>S174*H174</f>
        <v>0</v>
      </c>
      <c r="AR174" s="16" t="s">
        <v>244</v>
      </c>
      <c r="AT174" s="16" t="s">
        <v>137</v>
      </c>
      <c r="AU174" s="16" t="s">
        <v>79</v>
      </c>
      <c r="AY174" s="16" t="s">
        <v>135</v>
      </c>
      <c r="BE174" s="144">
        <f>IF(N174="základní",J174,0)</f>
        <v>0</v>
      </c>
      <c r="BF174" s="144">
        <f>IF(N174="snížená",J174,0)</f>
        <v>0</v>
      </c>
      <c r="BG174" s="144">
        <f>IF(N174="zákl. přenesená",J174,0)</f>
        <v>0</v>
      </c>
      <c r="BH174" s="144">
        <f>IF(N174="sníž. přenesená",J174,0)</f>
        <v>0</v>
      </c>
      <c r="BI174" s="144">
        <f>IF(N174="nulová",J174,0)</f>
        <v>0</v>
      </c>
      <c r="BJ174" s="16" t="s">
        <v>77</v>
      </c>
      <c r="BK174" s="144">
        <f>ROUND(I174*H174,2)</f>
        <v>0</v>
      </c>
      <c r="BL174" s="16" t="s">
        <v>244</v>
      </c>
      <c r="BM174" s="16" t="s">
        <v>950</v>
      </c>
    </row>
    <row r="175" spans="2:47" s="1" customFormat="1" ht="19.5">
      <c r="B175" s="288"/>
      <c r="C175" s="262"/>
      <c r="D175" s="263" t="s">
        <v>144</v>
      </c>
      <c r="E175" s="262"/>
      <c r="F175" s="264" t="s">
        <v>951</v>
      </c>
      <c r="G175" s="262"/>
      <c r="H175" s="262"/>
      <c r="I175" s="84"/>
      <c r="L175" s="30"/>
      <c r="M175" s="145"/>
      <c r="N175" s="49"/>
      <c r="O175" s="49"/>
      <c r="P175" s="49"/>
      <c r="Q175" s="49"/>
      <c r="R175" s="49"/>
      <c r="S175" s="49"/>
      <c r="T175" s="50"/>
      <c r="AT175" s="16" t="s">
        <v>144</v>
      </c>
      <c r="AU175" s="16" t="s">
        <v>79</v>
      </c>
    </row>
    <row r="176" spans="2:63" s="10" customFormat="1" ht="22.9" customHeight="1">
      <c r="B176" s="290"/>
      <c r="C176" s="253"/>
      <c r="D176" s="254" t="s">
        <v>68</v>
      </c>
      <c r="E176" s="256" t="s">
        <v>952</v>
      </c>
      <c r="F176" s="256" t="s">
        <v>953</v>
      </c>
      <c r="G176" s="253"/>
      <c r="H176" s="253"/>
      <c r="I176" s="127"/>
      <c r="J176" s="135">
        <f>BK176</f>
        <v>0</v>
      </c>
      <c r="L176" s="125"/>
      <c r="M176" s="129"/>
      <c r="N176" s="130"/>
      <c r="O176" s="130"/>
      <c r="P176" s="131">
        <f>SUM(P177:P198)</f>
        <v>0</v>
      </c>
      <c r="Q176" s="130"/>
      <c r="R176" s="131">
        <f>SUM(R177:R198)</f>
        <v>0.25608804</v>
      </c>
      <c r="S176" s="130"/>
      <c r="T176" s="132">
        <f>SUM(T177:T198)</f>
        <v>0</v>
      </c>
      <c r="AR176" s="126" t="s">
        <v>79</v>
      </c>
      <c r="AT176" s="133" t="s">
        <v>68</v>
      </c>
      <c r="AU176" s="133" t="s">
        <v>77</v>
      </c>
      <c r="AY176" s="126" t="s">
        <v>135</v>
      </c>
      <c r="BK176" s="134">
        <f>SUM(BK177:BK198)</f>
        <v>0</v>
      </c>
    </row>
    <row r="177" spans="2:65" s="1" customFormat="1" ht="16.5" customHeight="1">
      <c r="B177" s="288"/>
      <c r="C177" s="257" t="s">
        <v>296</v>
      </c>
      <c r="D177" s="257" t="s">
        <v>137</v>
      </c>
      <c r="E177" s="258" t="s">
        <v>954</v>
      </c>
      <c r="F177" s="259" t="s">
        <v>955</v>
      </c>
      <c r="G177" s="260" t="s">
        <v>275</v>
      </c>
      <c r="H177" s="261">
        <v>108</v>
      </c>
      <c r="I177" s="138"/>
      <c r="J177" s="139">
        <f>ROUND(I177*H177,2)</f>
        <v>0</v>
      </c>
      <c r="K177" s="137" t="s">
        <v>141</v>
      </c>
      <c r="L177" s="30"/>
      <c r="M177" s="140" t="s">
        <v>3</v>
      </c>
      <c r="N177" s="141" t="s">
        <v>41</v>
      </c>
      <c r="O177" s="49"/>
      <c r="P177" s="142">
        <f>O177*H177</f>
        <v>0</v>
      </c>
      <c r="Q177" s="142">
        <v>0.0006633</v>
      </c>
      <c r="R177" s="142">
        <f>Q177*H177</f>
        <v>0.0716364</v>
      </c>
      <c r="S177" s="142">
        <v>0</v>
      </c>
      <c r="T177" s="143">
        <f>S177*H177</f>
        <v>0</v>
      </c>
      <c r="AR177" s="16" t="s">
        <v>244</v>
      </c>
      <c r="AT177" s="16" t="s">
        <v>137</v>
      </c>
      <c r="AU177" s="16" t="s">
        <v>79</v>
      </c>
      <c r="AY177" s="16" t="s">
        <v>135</v>
      </c>
      <c r="BE177" s="144">
        <f>IF(N177="základní",J177,0)</f>
        <v>0</v>
      </c>
      <c r="BF177" s="144">
        <f>IF(N177="snížená",J177,0)</f>
        <v>0</v>
      </c>
      <c r="BG177" s="144">
        <f>IF(N177="zákl. přenesená",J177,0)</f>
        <v>0</v>
      </c>
      <c r="BH177" s="144">
        <f>IF(N177="sníž. přenesená",J177,0)</f>
        <v>0</v>
      </c>
      <c r="BI177" s="144">
        <f>IF(N177="nulová",J177,0)</f>
        <v>0</v>
      </c>
      <c r="BJ177" s="16" t="s">
        <v>77</v>
      </c>
      <c r="BK177" s="144">
        <f>ROUND(I177*H177,2)</f>
        <v>0</v>
      </c>
      <c r="BL177" s="16" t="s">
        <v>244</v>
      </c>
      <c r="BM177" s="16" t="s">
        <v>956</v>
      </c>
    </row>
    <row r="178" spans="2:47" s="1" customFormat="1" ht="12">
      <c r="B178" s="288"/>
      <c r="C178" s="262"/>
      <c r="D178" s="263" t="s">
        <v>144</v>
      </c>
      <c r="E178" s="262"/>
      <c r="F178" s="264" t="s">
        <v>957</v>
      </c>
      <c r="G178" s="262"/>
      <c r="H178" s="262"/>
      <c r="I178" s="84"/>
      <c r="L178" s="30"/>
      <c r="M178" s="145"/>
      <c r="N178" s="49"/>
      <c r="O178" s="49"/>
      <c r="P178" s="49"/>
      <c r="Q178" s="49"/>
      <c r="R178" s="49"/>
      <c r="S178" s="49"/>
      <c r="T178" s="50"/>
      <c r="AT178" s="16" t="s">
        <v>144</v>
      </c>
      <c r="AU178" s="16" t="s">
        <v>79</v>
      </c>
    </row>
    <row r="179" spans="2:65" s="1" customFormat="1" ht="16.5" customHeight="1">
      <c r="B179" s="288"/>
      <c r="C179" s="257" t="s">
        <v>301</v>
      </c>
      <c r="D179" s="257" t="s">
        <v>137</v>
      </c>
      <c r="E179" s="258" t="s">
        <v>958</v>
      </c>
      <c r="F179" s="259" t="s">
        <v>959</v>
      </c>
      <c r="G179" s="260" t="s">
        <v>275</v>
      </c>
      <c r="H179" s="261">
        <v>40</v>
      </c>
      <c r="I179" s="138"/>
      <c r="J179" s="139">
        <f>ROUND(I179*H179,2)</f>
        <v>0</v>
      </c>
      <c r="K179" s="137" t="s">
        <v>141</v>
      </c>
      <c r="L179" s="30"/>
      <c r="M179" s="140" t="s">
        <v>3</v>
      </c>
      <c r="N179" s="141" t="s">
        <v>41</v>
      </c>
      <c r="O179" s="49"/>
      <c r="P179" s="142">
        <f>O179*H179</f>
        <v>0</v>
      </c>
      <c r="Q179" s="142">
        <v>0.000909932</v>
      </c>
      <c r="R179" s="142">
        <f>Q179*H179</f>
        <v>0.036397280000000004</v>
      </c>
      <c r="S179" s="142">
        <v>0</v>
      </c>
      <c r="T179" s="143">
        <f>S179*H179</f>
        <v>0</v>
      </c>
      <c r="AR179" s="16" t="s">
        <v>244</v>
      </c>
      <c r="AT179" s="16" t="s">
        <v>137</v>
      </c>
      <c r="AU179" s="16" t="s">
        <v>79</v>
      </c>
      <c r="AY179" s="16" t="s">
        <v>135</v>
      </c>
      <c r="BE179" s="144">
        <f>IF(N179="základní",J179,0)</f>
        <v>0</v>
      </c>
      <c r="BF179" s="144">
        <f>IF(N179="snížená",J179,0)</f>
        <v>0</v>
      </c>
      <c r="BG179" s="144">
        <f>IF(N179="zákl. přenesená",J179,0)</f>
        <v>0</v>
      </c>
      <c r="BH179" s="144">
        <f>IF(N179="sníž. přenesená",J179,0)</f>
        <v>0</v>
      </c>
      <c r="BI179" s="144">
        <f>IF(N179="nulová",J179,0)</f>
        <v>0</v>
      </c>
      <c r="BJ179" s="16" t="s">
        <v>77</v>
      </c>
      <c r="BK179" s="144">
        <f>ROUND(I179*H179,2)</f>
        <v>0</v>
      </c>
      <c r="BL179" s="16" t="s">
        <v>244</v>
      </c>
      <c r="BM179" s="16" t="s">
        <v>960</v>
      </c>
    </row>
    <row r="180" spans="2:47" s="1" customFormat="1" ht="12">
      <c r="B180" s="288"/>
      <c r="C180" s="262"/>
      <c r="D180" s="263" t="s">
        <v>144</v>
      </c>
      <c r="E180" s="262"/>
      <c r="F180" s="264" t="s">
        <v>961</v>
      </c>
      <c r="G180" s="262"/>
      <c r="H180" s="262"/>
      <c r="I180" s="84"/>
      <c r="L180" s="30"/>
      <c r="M180" s="145"/>
      <c r="N180" s="49"/>
      <c r="O180" s="49"/>
      <c r="P180" s="49"/>
      <c r="Q180" s="49"/>
      <c r="R180" s="49"/>
      <c r="S180" s="49"/>
      <c r="T180" s="50"/>
      <c r="AT180" s="16" t="s">
        <v>144</v>
      </c>
      <c r="AU180" s="16" t="s">
        <v>79</v>
      </c>
    </row>
    <row r="181" spans="2:65" s="1" customFormat="1" ht="16.5" customHeight="1">
      <c r="B181" s="288"/>
      <c r="C181" s="257" t="s">
        <v>306</v>
      </c>
      <c r="D181" s="257" t="s">
        <v>137</v>
      </c>
      <c r="E181" s="258" t="s">
        <v>962</v>
      </c>
      <c r="F181" s="259" t="s">
        <v>963</v>
      </c>
      <c r="G181" s="260" t="s">
        <v>275</v>
      </c>
      <c r="H181" s="261">
        <v>60</v>
      </c>
      <c r="I181" s="138"/>
      <c r="J181" s="139">
        <f>ROUND(I181*H181,2)</f>
        <v>0</v>
      </c>
      <c r="K181" s="137" t="s">
        <v>141</v>
      </c>
      <c r="L181" s="30"/>
      <c r="M181" s="140" t="s">
        <v>3</v>
      </c>
      <c r="N181" s="141" t="s">
        <v>41</v>
      </c>
      <c r="O181" s="49"/>
      <c r="P181" s="142">
        <f>O181*H181</f>
        <v>0</v>
      </c>
      <c r="Q181" s="142">
        <v>0.001185384</v>
      </c>
      <c r="R181" s="142">
        <f>Q181*H181</f>
        <v>0.07112304</v>
      </c>
      <c r="S181" s="142">
        <v>0</v>
      </c>
      <c r="T181" s="143">
        <f>S181*H181</f>
        <v>0</v>
      </c>
      <c r="AR181" s="16" t="s">
        <v>244</v>
      </c>
      <c r="AT181" s="16" t="s">
        <v>137</v>
      </c>
      <c r="AU181" s="16" t="s">
        <v>79</v>
      </c>
      <c r="AY181" s="16" t="s">
        <v>135</v>
      </c>
      <c r="BE181" s="144">
        <f>IF(N181="základní",J181,0)</f>
        <v>0</v>
      </c>
      <c r="BF181" s="144">
        <f>IF(N181="snížená",J181,0)</f>
        <v>0</v>
      </c>
      <c r="BG181" s="144">
        <f>IF(N181="zákl. přenesená",J181,0)</f>
        <v>0</v>
      </c>
      <c r="BH181" s="144">
        <f>IF(N181="sníž. přenesená",J181,0)</f>
        <v>0</v>
      </c>
      <c r="BI181" s="144">
        <f>IF(N181="nulová",J181,0)</f>
        <v>0</v>
      </c>
      <c r="BJ181" s="16" t="s">
        <v>77</v>
      </c>
      <c r="BK181" s="144">
        <f>ROUND(I181*H181,2)</f>
        <v>0</v>
      </c>
      <c r="BL181" s="16" t="s">
        <v>244</v>
      </c>
      <c r="BM181" s="16" t="s">
        <v>964</v>
      </c>
    </row>
    <row r="182" spans="2:47" s="1" customFormat="1" ht="12">
      <c r="B182" s="288"/>
      <c r="C182" s="262"/>
      <c r="D182" s="263" t="s">
        <v>144</v>
      </c>
      <c r="E182" s="262"/>
      <c r="F182" s="264" t="s">
        <v>965</v>
      </c>
      <c r="G182" s="262"/>
      <c r="H182" s="262"/>
      <c r="I182" s="84"/>
      <c r="L182" s="30"/>
      <c r="M182" s="145"/>
      <c r="N182" s="49"/>
      <c r="O182" s="49"/>
      <c r="P182" s="49"/>
      <c r="Q182" s="49"/>
      <c r="R182" s="49"/>
      <c r="S182" s="49"/>
      <c r="T182" s="50"/>
      <c r="AT182" s="16" t="s">
        <v>144</v>
      </c>
      <c r="AU182" s="16" t="s">
        <v>79</v>
      </c>
    </row>
    <row r="183" spans="2:65" s="1" customFormat="1" ht="16.5" customHeight="1">
      <c r="B183" s="288"/>
      <c r="C183" s="257" t="s">
        <v>311</v>
      </c>
      <c r="D183" s="257" t="s">
        <v>137</v>
      </c>
      <c r="E183" s="258" t="s">
        <v>966</v>
      </c>
      <c r="F183" s="259" t="s">
        <v>967</v>
      </c>
      <c r="G183" s="260" t="s">
        <v>275</v>
      </c>
      <c r="H183" s="261">
        <v>108</v>
      </c>
      <c r="I183" s="138"/>
      <c r="J183" s="139">
        <f>ROUND(I183*H183,2)</f>
        <v>0</v>
      </c>
      <c r="K183" s="137" t="s">
        <v>141</v>
      </c>
      <c r="L183" s="30"/>
      <c r="M183" s="140" t="s">
        <v>3</v>
      </c>
      <c r="N183" s="141" t="s">
        <v>41</v>
      </c>
      <c r="O183" s="49"/>
      <c r="P183" s="142">
        <f>O183*H183</f>
        <v>0</v>
      </c>
      <c r="Q183" s="142">
        <v>4.662E-05</v>
      </c>
      <c r="R183" s="142">
        <f>Q183*H183</f>
        <v>0.00503496</v>
      </c>
      <c r="S183" s="142">
        <v>0</v>
      </c>
      <c r="T183" s="143">
        <f>S183*H183</f>
        <v>0</v>
      </c>
      <c r="AR183" s="16" t="s">
        <v>244</v>
      </c>
      <c r="AT183" s="16" t="s">
        <v>137</v>
      </c>
      <c r="AU183" s="16" t="s">
        <v>79</v>
      </c>
      <c r="AY183" s="16" t="s">
        <v>135</v>
      </c>
      <c r="BE183" s="144">
        <f>IF(N183="základní",J183,0)</f>
        <v>0</v>
      </c>
      <c r="BF183" s="144">
        <f>IF(N183="snížená",J183,0)</f>
        <v>0</v>
      </c>
      <c r="BG183" s="144">
        <f>IF(N183="zákl. přenesená",J183,0)</f>
        <v>0</v>
      </c>
      <c r="BH183" s="144">
        <f>IF(N183="sníž. přenesená",J183,0)</f>
        <v>0</v>
      </c>
      <c r="BI183" s="144">
        <f>IF(N183="nulová",J183,0)</f>
        <v>0</v>
      </c>
      <c r="BJ183" s="16" t="s">
        <v>77</v>
      </c>
      <c r="BK183" s="144">
        <f>ROUND(I183*H183,2)</f>
        <v>0</v>
      </c>
      <c r="BL183" s="16" t="s">
        <v>244</v>
      </c>
      <c r="BM183" s="16" t="s">
        <v>968</v>
      </c>
    </row>
    <row r="184" spans="2:47" s="1" customFormat="1" ht="19.5">
      <c r="B184" s="288"/>
      <c r="C184" s="262"/>
      <c r="D184" s="263" t="s">
        <v>144</v>
      </c>
      <c r="E184" s="262"/>
      <c r="F184" s="264" t="s">
        <v>969</v>
      </c>
      <c r="G184" s="262"/>
      <c r="H184" s="262"/>
      <c r="I184" s="84"/>
      <c r="L184" s="30"/>
      <c r="M184" s="145"/>
      <c r="N184" s="49"/>
      <c r="O184" s="49"/>
      <c r="P184" s="49"/>
      <c r="Q184" s="49"/>
      <c r="R184" s="49"/>
      <c r="S184" s="49"/>
      <c r="T184" s="50"/>
      <c r="AT184" s="16" t="s">
        <v>144</v>
      </c>
      <c r="AU184" s="16" t="s">
        <v>79</v>
      </c>
    </row>
    <row r="185" spans="2:65" s="1" customFormat="1" ht="16.5" customHeight="1">
      <c r="B185" s="288"/>
      <c r="C185" s="257" t="s">
        <v>316</v>
      </c>
      <c r="D185" s="257" t="s">
        <v>137</v>
      </c>
      <c r="E185" s="258" t="s">
        <v>970</v>
      </c>
      <c r="F185" s="259" t="s">
        <v>971</v>
      </c>
      <c r="G185" s="260" t="s">
        <v>275</v>
      </c>
      <c r="H185" s="261">
        <v>100</v>
      </c>
      <c r="I185" s="138"/>
      <c r="J185" s="139">
        <f>ROUND(I185*H185,2)</f>
        <v>0</v>
      </c>
      <c r="K185" s="137" t="s">
        <v>141</v>
      </c>
      <c r="L185" s="30"/>
      <c r="M185" s="140" t="s">
        <v>3</v>
      </c>
      <c r="N185" s="141" t="s">
        <v>41</v>
      </c>
      <c r="O185" s="49"/>
      <c r="P185" s="142">
        <f>O185*H185</f>
        <v>0</v>
      </c>
      <c r="Q185" s="142">
        <v>6.74E-05</v>
      </c>
      <c r="R185" s="142">
        <f>Q185*H185</f>
        <v>0.0067399999999999995</v>
      </c>
      <c r="S185" s="142">
        <v>0</v>
      </c>
      <c r="T185" s="143">
        <f>S185*H185</f>
        <v>0</v>
      </c>
      <c r="AR185" s="16" t="s">
        <v>244</v>
      </c>
      <c r="AT185" s="16" t="s">
        <v>137</v>
      </c>
      <c r="AU185" s="16" t="s">
        <v>79</v>
      </c>
      <c r="AY185" s="16" t="s">
        <v>135</v>
      </c>
      <c r="BE185" s="144">
        <f>IF(N185="základní",J185,0)</f>
        <v>0</v>
      </c>
      <c r="BF185" s="144">
        <f>IF(N185="snížená",J185,0)</f>
        <v>0</v>
      </c>
      <c r="BG185" s="144">
        <f>IF(N185="zákl. přenesená",J185,0)</f>
        <v>0</v>
      </c>
      <c r="BH185" s="144">
        <f>IF(N185="sníž. přenesená",J185,0)</f>
        <v>0</v>
      </c>
      <c r="BI185" s="144">
        <f>IF(N185="nulová",J185,0)</f>
        <v>0</v>
      </c>
      <c r="BJ185" s="16" t="s">
        <v>77</v>
      </c>
      <c r="BK185" s="144">
        <f>ROUND(I185*H185,2)</f>
        <v>0</v>
      </c>
      <c r="BL185" s="16" t="s">
        <v>244</v>
      </c>
      <c r="BM185" s="16" t="s">
        <v>972</v>
      </c>
    </row>
    <row r="186" spans="2:47" s="1" customFormat="1" ht="19.5">
      <c r="B186" s="288"/>
      <c r="C186" s="262"/>
      <c r="D186" s="263" t="s">
        <v>144</v>
      </c>
      <c r="E186" s="262"/>
      <c r="F186" s="264" t="s">
        <v>973</v>
      </c>
      <c r="G186" s="262"/>
      <c r="H186" s="262"/>
      <c r="I186" s="84"/>
      <c r="L186" s="30"/>
      <c r="M186" s="145"/>
      <c r="N186" s="49"/>
      <c r="O186" s="49"/>
      <c r="P186" s="49"/>
      <c r="Q186" s="49"/>
      <c r="R186" s="49"/>
      <c r="S186" s="49"/>
      <c r="T186" s="50"/>
      <c r="AT186" s="16" t="s">
        <v>144</v>
      </c>
      <c r="AU186" s="16" t="s">
        <v>79</v>
      </c>
    </row>
    <row r="187" spans="2:65" s="1" customFormat="1" ht="16.5" customHeight="1">
      <c r="B187" s="288"/>
      <c r="C187" s="257" t="s">
        <v>321</v>
      </c>
      <c r="D187" s="257" t="s">
        <v>137</v>
      </c>
      <c r="E187" s="258" t="s">
        <v>974</v>
      </c>
      <c r="F187" s="259" t="s">
        <v>975</v>
      </c>
      <c r="G187" s="260" t="s">
        <v>275</v>
      </c>
      <c r="H187" s="261">
        <v>60</v>
      </c>
      <c r="I187" s="138"/>
      <c r="J187" s="139">
        <f>ROUND(I187*H187,2)</f>
        <v>0</v>
      </c>
      <c r="K187" s="137" t="s">
        <v>141</v>
      </c>
      <c r="L187" s="30"/>
      <c r="M187" s="140" t="s">
        <v>3</v>
      </c>
      <c r="N187" s="141" t="s">
        <v>41</v>
      </c>
      <c r="O187" s="49"/>
      <c r="P187" s="142">
        <f>O187*H187</f>
        <v>0</v>
      </c>
      <c r="Q187" s="142">
        <v>0.000264</v>
      </c>
      <c r="R187" s="142">
        <f>Q187*H187</f>
        <v>0.01584</v>
      </c>
      <c r="S187" s="142">
        <v>0</v>
      </c>
      <c r="T187" s="143">
        <f>S187*H187</f>
        <v>0</v>
      </c>
      <c r="AR187" s="16" t="s">
        <v>244</v>
      </c>
      <c r="AT187" s="16" t="s">
        <v>137</v>
      </c>
      <c r="AU187" s="16" t="s">
        <v>79</v>
      </c>
      <c r="AY187" s="16" t="s">
        <v>135</v>
      </c>
      <c r="BE187" s="144">
        <f>IF(N187="základní",J187,0)</f>
        <v>0</v>
      </c>
      <c r="BF187" s="144">
        <f>IF(N187="snížená",J187,0)</f>
        <v>0</v>
      </c>
      <c r="BG187" s="144">
        <f>IF(N187="zákl. přenesená",J187,0)</f>
        <v>0</v>
      </c>
      <c r="BH187" s="144">
        <f>IF(N187="sníž. přenesená",J187,0)</f>
        <v>0</v>
      </c>
      <c r="BI187" s="144">
        <f>IF(N187="nulová",J187,0)</f>
        <v>0</v>
      </c>
      <c r="BJ187" s="16" t="s">
        <v>77</v>
      </c>
      <c r="BK187" s="144">
        <f>ROUND(I187*H187,2)</f>
        <v>0</v>
      </c>
      <c r="BL187" s="16" t="s">
        <v>244</v>
      </c>
      <c r="BM187" s="16" t="s">
        <v>976</v>
      </c>
    </row>
    <row r="188" spans="2:47" s="1" customFormat="1" ht="12">
      <c r="B188" s="288"/>
      <c r="C188" s="262"/>
      <c r="D188" s="263" t="s">
        <v>144</v>
      </c>
      <c r="E188" s="262"/>
      <c r="F188" s="264" t="s">
        <v>977</v>
      </c>
      <c r="G188" s="262"/>
      <c r="H188" s="262"/>
      <c r="I188" s="84"/>
      <c r="L188" s="30"/>
      <c r="M188" s="145"/>
      <c r="N188" s="49"/>
      <c r="O188" s="49"/>
      <c r="P188" s="49"/>
      <c r="Q188" s="49"/>
      <c r="R188" s="49"/>
      <c r="S188" s="49"/>
      <c r="T188" s="50"/>
      <c r="AT188" s="16" t="s">
        <v>144</v>
      </c>
      <c r="AU188" s="16" t="s">
        <v>79</v>
      </c>
    </row>
    <row r="189" spans="2:65" s="1" customFormat="1" ht="16.5" customHeight="1">
      <c r="B189" s="288"/>
      <c r="C189" s="257" t="s">
        <v>326</v>
      </c>
      <c r="D189" s="257" t="s">
        <v>137</v>
      </c>
      <c r="E189" s="258" t="s">
        <v>978</v>
      </c>
      <c r="F189" s="259" t="s">
        <v>979</v>
      </c>
      <c r="G189" s="260" t="s">
        <v>223</v>
      </c>
      <c r="H189" s="261">
        <v>24</v>
      </c>
      <c r="I189" s="138"/>
      <c r="J189" s="139">
        <f>ROUND(I189*H189,2)</f>
        <v>0</v>
      </c>
      <c r="K189" s="137" t="s">
        <v>141</v>
      </c>
      <c r="L189" s="30"/>
      <c r="M189" s="140" t="s">
        <v>3</v>
      </c>
      <c r="N189" s="141" t="s">
        <v>41</v>
      </c>
      <c r="O189" s="49"/>
      <c r="P189" s="142">
        <f>O189*H189</f>
        <v>0</v>
      </c>
      <c r="Q189" s="142">
        <v>0</v>
      </c>
      <c r="R189" s="142">
        <f>Q189*H189</f>
        <v>0</v>
      </c>
      <c r="S189" s="142">
        <v>0</v>
      </c>
      <c r="T189" s="143">
        <f>S189*H189</f>
        <v>0</v>
      </c>
      <c r="AR189" s="16" t="s">
        <v>244</v>
      </c>
      <c r="AT189" s="16" t="s">
        <v>137</v>
      </c>
      <c r="AU189" s="16" t="s">
        <v>79</v>
      </c>
      <c r="AY189" s="16" t="s">
        <v>135</v>
      </c>
      <c r="BE189" s="144">
        <f>IF(N189="základní",J189,0)</f>
        <v>0</v>
      </c>
      <c r="BF189" s="144">
        <f>IF(N189="snížená",J189,0)</f>
        <v>0</v>
      </c>
      <c r="BG189" s="144">
        <f>IF(N189="zákl. přenesená",J189,0)</f>
        <v>0</v>
      </c>
      <c r="BH189" s="144">
        <f>IF(N189="sníž. přenesená",J189,0)</f>
        <v>0</v>
      </c>
      <c r="BI189" s="144">
        <f>IF(N189="nulová",J189,0)</f>
        <v>0</v>
      </c>
      <c r="BJ189" s="16" t="s">
        <v>77</v>
      </c>
      <c r="BK189" s="144">
        <f>ROUND(I189*H189,2)</f>
        <v>0</v>
      </c>
      <c r="BL189" s="16" t="s">
        <v>244</v>
      </c>
      <c r="BM189" s="16" t="s">
        <v>980</v>
      </c>
    </row>
    <row r="190" spans="2:47" s="1" customFormat="1" ht="12">
      <c r="B190" s="288"/>
      <c r="C190" s="262"/>
      <c r="D190" s="263" t="s">
        <v>144</v>
      </c>
      <c r="E190" s="262"/>
      <c r="F190" s="264" t="s">
        <v>981</v>
      </c>
      <c r="G190" s="262"/>
      <c r="H190" s="262"/>
      <c r="I190" s="84"/>
      <c r="L190" s="30"/>
      <c r="M190" s="145"/>
      <c r="N190" s="49"/>
      <c r="O190" s="49"/>
      <c r="P190" s="49"/>
      <c r="Q190" s="49"/>
      <c r="R190" s="49"/>
      <c r="S190" s="49"/>
      <c r="T190" s="50"/>
      <c r="AT190" s="16" t="s">
        <v>144</v>
      </c>
      <c r="AU190" s="16" t="s">
        <v>79</v>
      </c>
    </row>
    <row r="191" spans="2:65" s="1" customFormat="1" ht="16.5" customHeight="1">
      <c r="B191" s="288"/>
      <c r="C191" s="257" t="s">
        <v>334</v>
      </c>
      <c r="D191" s="257" t="s">
        <v>137</v>
      </c>
      <c r="E191" s="258" t="s">
        <v>982</v>
      </c>
      <c r="F191" s="259" t="s">
        <v>983</v>
      </c>
      <c r="G191" s="260" t="s">
        <v>223</v>
      </c>
      <c r="H191" s="261">
        <v>8</v>
      </c>
      <c r="I191" s="138"/>
      <c r="J191" s="139">
        <f>ROUND(I191*H191,2)</f>
        <v>0</v>
      </c>
      <c r="K191" s="137" t="s">
        <v>141</v>
      </c>
      <c r="L191" s="30"/>
      <c r="M191" s="140" t="s">
        <v>3</v>
      </c>
      <c r="N191" s="141" t="s">
        <v>41</v>
      </c>
      <c r="O191" s="49"/>
      <c r="P191" s="142">
        <f>O191*H191</f>
        <v>0</v>
      </c>
      <c r="Q191" s="142">
        <v>0.000969875</v>
      </c>
      <c r="R191" s="142">
        <f>Q191*H191</f>
        <v>0.007759</v>
      </c>
      <c r="S191" s="142">
        <v>0</v>
      </c>
      <c r="T191" s="143">
        <f>S191*H191</f>
        <v>0</v>
      </c>
      <c r="AR191" s="16" t="s">
        <v>244</v>
      </c>
      <c r="AT191" s="16" t="s">
        <v>137</v>
      </c>
      <c r="AU191" s="16" t="s">
        <v>79</v>
      </c>
      <c r="AY191" s="16" t="s">
        <v>135</v>
      </c>
      <c r="BE191" s="144">
        <f>IF(N191="základní",J191,0)</f>
        <v>0</v>
      </c>
      <c r="BF191" s="144">
        <f>IF(N191="snížená",J191,0)</f>
        <v>0</v>
      </c>
      <c r="BG191" s="144">
        <f>IF(N191="zákl. přenesená",J191,0)</f>
        <v>0</v>
      </c>
      <c r="BH191" s="144">
        <f>IF(N191="sníž. přenesená",J191,0)</f>
        <v>0</v>
      </c>
      <c r="BI191" s="144">
        <f>IF(N191="nulová",J191,0)</f>
        <v>0</v>
      </c>
      <c r="BJ191" s="16" t="s">
        <v>77</v>
      </c>
      <c r="BK191" s="144">
        <f>ROUND(I191*H191,2)</f>
        <v>0</v>
      </c>
      <c r="BL191" s="16" t="s">
        <v>244</v>
      </c>
      <c r="BM191" s="16" t="s">
        <v>984</v>
      </c>
    </row>
    <row r="192" spans="2:47" s="1" customFormat="1" ht="12">
      <c r="B192" s="288"/>
      <c r="C192" s="262"/>
      <c r="D192" s="263" t="s">
        <v>144</v>
      </c>
      <c r="E192" s="262"/>
      <c r="F192" s="264" t="s">
        <v>985</v>
      </c>
      <c r="G192" s="262"/>
      <c r="H192" s="262"/>
      <c r="I192" s="84"/>
      <c r="L192" s="30"/>
      <c r="M192" s="145"/>
      <c r="N192" s="49"/>
      <c r="O192" s="49"/>
      <c r="P192" s="49"/>
      <c r="Q192" s="49"/>
      <c r="R192" s="49"/>
      <c r="S192" s="49"/>
      <c r="T192" s="50"/>
      <c r="AT192" s="16" t="s">
        <v>144</v>
      </c>
      <c r="AU192" s="16" t="s">
        <v>79</v>
      </c>
    </row>
    <row r="193" spans="2:65" s="1" customFormat="1" ht="16.5" customHeight="1">
      <c r="B193" s="288"/>
      <c r="C193" s="257" t="s">
        <v>339</v>
      </c>
      <c r="D193" s="257" t="s">
        <v>137</v>
      </c>
      <c r="E193" s="258" t="s">
        <v>986</v>
      </c>
      <c r="F193" s="259" t="s">
        <v>987</v>
      </c>
      <c r="G193" s="260" t="s">
        <v>275</v>
      </c>
      <c r="H193" s="261">
        <v>208</v>
      </c>
      <c r="I193" s="138"/>
      <c r="J193" s="139">
        <f>ROUND(I193*H193,2)</f>
        <v>0</v>
      </c>
      <c r="K193" s="137" t="s">
        <v>141</v>
      </c>
      <c r="L193" s="30"/>
      <c r="M193" s="140" t="s">
        <v>3</v>
      </c>
      <c r="N193" s="141" t="s">
        <v>41</v>
      </c>
      <c r="O193" s="49"/>
      <c r="P193" s="142">
        <f>O193*H193</f>
        <v>0</v>
      </c>
      <c r="Q193" s="142">
        <v>0.000189795</v>
      </c>
      <c r="R193" s="142">
        <f>Q193*H193</f>
        <v>0.03947736</v>
      </c>
      <c r="S193" s="142">
        <v>0</v>
      </c>
      <c r="T193" s="143">
        <f>S193*H193</f>
        <v>0</v>
      </c>
      <c r="AR193" s="16" t="s">
        <v>244</v>
      </c>
      <c r="AT193" s="16" t="s">
        <v>137</v>
      </c>
      <c r="AU193" s="16" t="s">
        <v>79</v>
      </c>
      <c r="AY193" s="16" t="s">
        <v>135</v>
      </c>
      <c r="BE193" s="144">
        <f>IF(N193="základní",J193,0)</f>
        <v>0</v>
      </c>
      <c r="BF193" s="144">
        <f>IF(N193="snížená",J193,0)</f>
        <v>0</v>
      </c>
      <c r="BG193" s="144">
        <f>IF(N193="zákl. přenesená",J193,0)</f>
        <v>0</v>
      </c>
      <c r="BH193" s="144">
        <f>IF(N193="sníž. přenesená",J193,0)</f>
        <v>0</v>
      </c>
      <c r="BI193" s="144">
        <f>IF(N193="nulová",J193,0)</f>
        <v>0</v>
      </c>
      <c r="BJ193" s="16" t="s">
        <v>77</v>
      </c>
      <c r="BK193" s="144">
        <f>ROUND(I193*H193,2)</f>
        <v>0</v>
      </c>
      <c r="BL193" s="16" t="s">
        <v>244</v>
      </c>
      <c r="BM193" s="16" t="s">
        <v>988</v>
      </c>
    </row>
    <row r="194" spans="2:47" s="1" customFormat="1" ht="12">
      <c r="B194" s="288"/>
      <c r="C194" s="262"/>
      <c r="D194" s="263" t="s">
        <v>144</v>
      </c>
      <c r="E194" s="262"/>
      <c r="F194" s="264" t="s">
        <v>989</v>
      </c>
      <c r="G194" s="262"/>
      <c r="H194" s="262"/>
      <c r="I194" s="84"/>
      <c r="L194" s="30"/>
      <c r="M194" s="145"/>
      <c r="N194" s="49"/>
      <c r="O194" s="49"/>
      <c r="P194" s="49"/>
      <c r="Q194" s="49"/>
      <c r="R194" s="49"/>
      <c r="S194" s="49"/>
      <c r="T194" s="50"/>
      <c r="AT194" s="16" t="s">
        <v>144</v>
      </c>
      <c r="AU194" s="16" t="s">
        <v>79</v>
      </c>
    </row>
    <row r="195" spans="2:65" s="1" customFormat="1" ht="16.5" customHeight="1">
      <c r="B195" s="288"/>
      <c r="C195" s="257" t="s">
        <v>347</v>
      </c>
      <c r="D195" s="257" t="s">
        <v>137</v>
      </c>
      <c r="E195" s="258" t="s">
        <v>990</v>
      </c>
      <c r="F195" s="259" t="s">
        <v>991</v>
      </c>
      <c r="G195" s="260" t="s">
        <v>275</v>
      </c>
      <c r="H195" s="261">
        <v>208</v>
      </c>
      <c r="I195" s="138"/>
      <c r="J195" s="139">
        <f>ROUND(I195*H195,2)</f>
        <v>0</v>
      </c>
      <c r="K195" s="137" t="s">
        <v>141</v>
      </c>
      <c r="L195" s="30"/>
      <c r="M195" s="140" t="s">
        <v>3</v>
      </c>
      <c r="N195" s="141" t="s">
        <v>41</v>
      </c>
      <c r="O195" s="49"/>
      <c r="P195" s="142">
        <f>O195*H195</f>
        <v>0</v>
      </c>
      <c r="Q195" s="142">
        <v>1E-05</v>
      </c>
      <c r="R195" s="142">
        <f>Q195*H195</f>
        <v>0.0020800000000000003</v>
      </c>
      <c r="S195" s="142">
        <v>0</v>
      </c>
      <c r="T195" s="143">
        <f>S195*H195</f>
        <v>0</v>
      </c>
      <c r="AR195" s="16" t="s">
        <v>244</v>
      </c>
      <c r="AT195" s="16" t="s">
        <v>137</v>
      </c>
      <c r="AU195" s="16" t="s">
        <v>79</v>
      </c>
      <c r="AY195" s="16" t="s">
        <v>135</v>
      </c>
      <c r="BE195" s="144">
        <f>IF(N195="základní",J195,0)</f>
        <v>0</v>
      </c>
      <c r="BF195" s="144">
        <f>IF(N195="snížená",J195,0)</f>
        <v>0</v>
      </c>
      <c r="BG195" s="144">
        <f>IF(N195="zákl. přenesená",J195,0)</f>
        <v>0</v>
      </c>
      <c r="BH195" s="144">
        <f>IF(N195="sníž. přenesená",J195,0)</f>
        <v>0</v>
      </c>
      <c r="BI195" s="144">
        <f>IF(N195="nulová",J195,0)</f>
        <v>0</v>
      </c>
      <c r="BJ195" s="16" t="s">
        <v>77</v>
      </c>
      <c r="BK195" s="144">
        <f>ROUND(I195*H195,2)</f>
        <v>0</v>
      </c>
      <c r="BL195" s="16" t="s">
        <v>244</v>
      </c>
      <c r="BM195" s="16" t="s">
        <v>992</v>
      </c>
    </row>
    <row r="196" spans="2:47" s="1" customFormat="1" ht="12">
      <c r="B196" s="288"/>
      <c r="C196" s="262"/>
      <c r="D196" s="263" t="s">
        <v>144</v>
      </c>
      <c r="E196" s="262"/>
      <c r="F196" s="264" t="s">
        <v>993</v>
      </c>
      <c r="G196" s="262"/>
      <c r="H196" s="262"/>
      <c r="I196" s="84"/>
      <c r="L196" s="30"/>
      <c r="M196" s="145"/>
      <c r="N196" s="49"/>
      <c r="O196" s="49"/>
      <c r="P196" s="49"/>
      <c r="Q196" s="49"/>
      <c r="R196" s="49"/>
      <c r="S196" s="49"/>
      <c r="T196" s="50"/>
      <c r="AT196" s="16" t="s">
        <v>144</v>
      </c>
      <c r="AU196" s="16" t="s">
        <v>79</v>
      </c>
    </row>
    <row r="197" spans="2:65" s="1" customFormat="1" ht="16.5" customHeight="1">
      <c r="B197" s="288"/>
      <c r="C197" s="257" t="s">
        <v>352</v>
      </c>
      <c r="D197" s="257" t="s">
        <v>137</v>
      </c>
      <c r="E197" s="258" t="s">
        <v>994</v>
      </c>
      <c r="F197" s="259" t="s">
        <v>995</v>
      </c>
      <c r="G197" s="260" t="s">
        <v>175</v>
      </c>
      <c r="H197" s="261">
        <v>0.256</v>
      </c>
      <c r="I197" s="138"/>
      <c r="J197" s="139">
        <f>ROUND(I197*H197,2)</f>
        <v>0</v>
      </c>
      <c r="K197" s="137" t="s">
        <v>141</v>
      </c>
      <c r="L197" s="30"/>
      <c r="M197" s="140" t="s">
        <v>3</v>
      </c>
      <c r="N197" s="141" t="s">
        <v>41</v>
      </c>
      <c r="O197" s="49"/>
      <c r="P197" s="142">
        <f>O197*H197</f>
        <v>0</v>
      </c>
      <c r="Q197" s="142">
        <v>0</v>
      </c>
      <c r="R197" s="142">
        <f>Q197*H197</f>
        <v>0</v>
      </c>
      <c r="S197" s="142">
        <v>0</v>
      </c>
      <c r="T197" s="143">
        <f>S197*H197</f>
        <v>0</v>
      </c>
      <c r="AR197" s="16" t="s">
        <v>244</v>
      </c>
      <c r="AT197" s="16" t="s">
        <v>137</v>
      </c>
      <c r="AU197" s="16" t="s">
        <v>79</v>
      </c>
      <c r="AY197" s="16" t="s">
        <v>135</v>
      </c>
      <c r="BE197" s="144">
        <f>IF(N197="základní",J197,0)</f>
        <v>0</v>
      </c>
      <c r="BF197" s="144">
        <f>IF(N197="snížená",J197,0)</f>
        <v>0</v>
      </c>
      <c r="BG197" s="144">
        <f>IF(N197="zákl. přenesená",J197,0)</f>
        <v>0</v>
      </c>
      <c r="BH197" s="144">
        <f>IF(N197="sníž. přenesená",J197,0)</f>
        <v>0</v>
      </c>
      <c r="BI197" s="144">
        <f>IF(N197="nulová",J197,0)</f>
        <v>0</v>
      </c>
      <c r="BJ197" s="16" t="s">
        <v>77</v>
      </c>
      <c r="BK197" s="144">
        <f>ROUND(I197*H197,2)</f>
        <v>0</v>
      </c>
      <c r="BL197" s="16" t="s">
        <v>244</v>
      </c>
      <c r="BM197" s="16" t="s">
        <v>996</v>
      </c>
    </row>
    <row r="198" spans="2:47" s="1" customFormat="1" ht="19.5">
      <c r="B198" s="288"/>
      <c r="C198" s="262"/>
      <c r="D198" s="263" t="s">
        <v>144</v>
      </c>
      <c r="E198" s="262"/>
      <c r="F198" s="264" t="s">
        <v>997</v>
      </c>
      <c r="G198" s="262"/>
      <c r="H198" s="262"/>
      <c r="I198" s="84"/>
      <c r="L198" s="30"/>
      <c r="M198" s="145"/>
      <c r="N198" s="49"/>
      <c r="O198" s="49"/>
      <c r="P198" s="49"/>
      <c r="Q198" s="49"/>
      <c r="R198" s="49"/>
      <c r="S198" s="49"/>
      <c r="T198" s="50"/>
      <c r="AT198" s="16" t="s">
        <v>144</v>
      </c>
      <c r="AU198" s="16" t="s">
        <v>79</v>
      </c>
    </row>
    <row r="199" spans="2:63" s="10" customFormat="1" ht="22.9" customHeight="1">
      <c r="B199" s="290"/>
      <c r="C199" s="253"/>
      <c r="D199" s="254" t="s">
        <v>68</v>
      </c>
      <c r="E199" s="256" t="s">
        <v>998</v>
      </c>
      <c r="F199" s="256" t="s">
        <v>999</v>
      </c>
      <c r="G199" s="253"/>
      <c r="H199" s="253"/>
      <c r="I199" s="127"/>
      <c r="J199" s="135">
        <f>BK199</f>
        <v>0</v>
      </c>
      <c r="L199" s="125"/>
      <c r="M199" s="129"/>
      <c r="N199" s="130"/>
      <c r="O199" s="130"/>
      <c r="P199" s="131">
        <f>SUM(P200:P235)</f>
        <v>0</v>
      </c>
      <c r="Q199" s="130"/>
      <c r="R199" s="131">
        <f>SUM(R200:R235)</f>
        <v>0.32805609859999996</v>
      </c>
      <c r="S199" s="130"/>
      <c r="T199" s="132">
        <f>SUM(T200:T235)</f>
        <v>0</v>
      </c>
      <c r="AR199" s="126" t="s">
        <v>79</v>
      </c>
      <c r="AT199" s="133" t="s">
        <v>68</v>
      </c>
      <c r="AU199" s="133" t="s">
        <v>77</v>
      </c>
      <c r="AY199" s="126" t="s">
        <v>135</v>
      </c>
      <c r="BK199" s="134">
        <f>SUM(BK200:BK235)</f>
        <v>0</v>
      </c>
    </row>
    <row r="200" spans="2:65" s="1" customFormat="1" ht="16.5" customHeight="1">
      <c r="B200" s="288"/>
      <c r="C200" s="257" t="s">
        <v>358</v>
      </c>
      <c r="D200" s="257" t="s">
        <v>137</v>
      </c>
      <c r="E200" s="258" t="s">
        <v>1000</v>
      </c>
      <c r="F200" s="259" t="s">
        <v>1001</v>
      </c>
      <c r="G200" s="260" t="s">
        <v>1002</v>
      </c>
      <c r="H200" s="261">
        <v>3</v>
      </c>
      <c r="I200" s="138"/>
      <c r="J200" s="139">
        <f>ROUND(I200*H200,2)</f>
        <v>0</v>
      </c>
      <c r="K200" s="137" t="s">
        <v>141</v>
      </c>
      <c r="L200" s="30"/>
      <c r="M200" s="140" t="s">
        <v>3</v>
      </c>
      <c r="N200" s="141" t="s">
        <v>41</v>
      </c>
      <c r="O200" s="49"/>
      <c r="P200" s="142">
        <f>O200*H200</f>
        <v>0</v>
      </c>
      <c r="Q200" s="142">
        <v>0.0231974633</v>
      </c>
      <c r="R200" s="142">
        <f>Q200*H200</f>
        <v>0.0695923899</v>
      </c>
      <c r="S200" s="142">
        <v>0</v>
      </c>
      <c r="T200" s="143">
        <f>S200*H200</f>
        <v>0</v>
      </c>
      <c r="AR200" s="16" t="s">
        <v>244</v>
      </c>
      <c r="AT200" s="16" t="s">
        <v>137</v>
      </c>
      <c r="AU200" s="16" t="s">
        <v>79</v>
      </c>
      <c r="AY200" s="16" t="s">
        <v>135</v>
      </c>
      <c r="BE200" s="144">
        <f>IF(N200="základní",J200,0)</f>
        <v>0</v>
      </c>
      <c r="BF200" s="144">
        <f>IF(N200="snížená",J200,0)</f>
        <v>0</v>
      </c>
      <c r="BG200" s="144">
        <f>IF(N200="zákl. přenesená",J200,0)</f>
        <v>0</v>
      </c>
      <c r="BH200" s="144">
        <f>IF(N200="sníž. přenesená",J200,0)</f>
        <v>0</v>
      </c>
      <c r="BI200" s="144">
        <f>IF(N200="nulová",J200,0)</f>
        <v>0</v>
      </c>
      <c r="BJ200" s="16" t="s">
        <v>77</v>
      </c>
      <c r="BK200" s="144">
        <f>ROUND(I200*H200,2)</f>
        <v>0</v>
      </c>
      <c r="BL200" s="16" t="s">
        <v>244</v>
      </c>
      <c r="BM200" s="16" t="s">
        <v>1003</v>
      </c>
    </row>
    <row r="201" spans="2:47" s="1" customFormat="1" ht="12">
      <c r="B201" s="288"/>
      <c r="C201" s="262"/>
      <c r="D201" s="263" t="s">
        <v>144</v>
      </c>
      <c r="E201" s="262"/>
      <c r="F201" s="264" t="s">
        <v>1004</v>
      </c>
      <c r="G201" s="262"/>
      <c r="H201" s="262"/>
      <c r="I201" s="84"/>
      <c r="L201" s="30"/>
      <c r="M201" s="145"/>
      <c r="N201" s="49"/>
      <c r="O201" s="49"/>
      <c r="P201" s="49"/>
      <c r="Q201" s="49"/>
      <c r="R201" s="49"/>
      <c r="S201" s="49"/>
      <c r="T201" s="50"/>
      <c r="AT201" s="16" t="s">
        <v>144</v>
      </c>
      <c r="AU201" s="16" t="s">
        <v>79</v>
      </c>
    </row>
    <row r="202" spans="2:65" s="1" customFormat="1" ht="16.5" customHeight="1">
      <c r="B202" s="288"/>
      <c r="C202" s="257" t="s">
        <v>364</v>
      </c>
      <c r="D202" s="257" t="s">
        <v>137</v>
      </c>
      <c r="E202" s="258" t="s">
        <v>1005</v>
      </c>
      <c r="F202" s="259" t="s">
        <v>1006</v>
      </c>
      <c r="G202" s="260" t="s">
        <v>1002</v>
      </c>
      <c r="H202" s="261">
        <v>1</v>
      </c>
      <c r="I202" s="138"/>
      <c r="J202" s="139">
        <f>ROUND(I202*H202,2)</f>
        <v>0</v>
      </c>
      <c r="K202" s="137" t="s">
        <v>141</v>
      </c>
      <c r="L202" s="30"/>
      <c r="M202" s="140" t="s">
        <v>3</v>
      </c>
      <c r="N202" s="141" t="s">
        <v>41</v>
      </c>
      <c r="O202" s="49"/>
      <c r="P202" s="142">
        <f>O202*H202</f>
        <v>0</v>
      </c>
      <c r="Q202" s="142">
        <v>0.0241174633</v>
      </c>
      <c r="R202" s="142">
        <f>Q202*H202</f>
        <v>0.0241174633</v>
      </c>
      <c r="S202" s="142">
        <v>0</v>
      </c>
      <c r="T202" s="143">
        <f>S202*H202</f>
        <v>0</v>
      </c>
      <c r="AR202" s="16" t="s">
        <v>244</v>
      </c>
      <c r="AT202" s="16" t="s">
        <v>137</v>
      </c>
      <c r="AU202" s="16" t="s">
        <v>79</v>
      </c>
      <c r="AY202" s="16" t="s">
        <v>135</v>
      </c>
      <c r="BE202" s="144">
        <f>IF(N202="základní",J202,0)</f>
        <v>0</v>
      </c>
      <c r="BF202" s="144">
        <f>IF(N202="snížená",J202,0)</f>
        <v>0</v>
      </c>
      <c r="BG202" s="144">
        <f>IF(N202="zákl. přenesená",J202,0)</f>
        <v>0</v>
      </c>
      <c r="BH202" s="144">
        <f>IF(N202="sníž. přenesená",J202,0)</f>
        <v>0</v>
      </c>
      <c r="BI202" s="144">
        <f>IF(N202="nulová",J202,0)</f>
        <v>0</v>
      </c>
      <c r="BJ202" s="16" t="s">
        <v>77</v>
      </c>
      <c r="BK202" s="144">
        <f>ROUND(I202*H202,2)</f>
        <v>0</v>
      </c>
      <c r="BL202" s="16" t="s">
        <v>244</v>
      </c>
      <c r="BM202" s="16" t="s">
        <v>1007</v>
      </c>
    </row>
    <row r="203" spans="2:47" s="1" customFormat="1" ht="12">
      <c r="B203" s="288"/>
      <c r="C203" s="262"/>
      <c r="D203" s="263" t="s">
        <v>144</v>
      </c>
      <c r="E203" s="262"/>
      <c r="F203" s="264" t="s">
        <v>1008</v>
      </c>
      <c r="G203" s="262"/>
      <c r="H203" s="262"/>
      <c r="I203" s="84"/>
      <c r="L203" s="30"/>
      <c r="M203" s="145"/>
      <c r="N203" s="49"/>
      <c r="O203" s="49"/>
      <c r="P203" s="49"/>
      <c r="Q203" s="49"/>
      <c r="R203" s="49"/>
      <c r="S203" s="49"/>
      <c r="T203" s="50"/>
      <c r="AT203" s="16" t="s">
        <v>144</v>
      </c>
      <c r="AU203" s="16" t="s">
        <v>79</v>
      </c>
    </row>
    <row r="204" spans="2:65" s="1" customFormat="1" ht="16.5" customHeight="1">
      <c r="B204" s="288"/>
      <c r="C204" s="257" t="s">
        <v>370</v>
      </c>
      <c r="D204" s="257" t="s">
        <v>137</v>
      </c>
      <c r="E204" s="258" t="s">
        <v>1009</v>
      </c>
      <c r="F204" s="259" t="s">
        <v>1010</v>
      </c>
      <c r="G204" s="260" t="s">
        <v>1002</v>
      </c>
      <c r="H204" s="261">
        <v>1</v>
      </c>
      <c r="I204" s="138"/>
      <c r="J204" s="139">
        <f>ROUND(I204*H204,2)</f>
        <v>0</v>
      </c>
      <c r="K204" s="137" t="s">
        <v>141</v>
      </c>
      <c r="L204" s="30"/>
      <c r="M204" s="140" t="s">
        <v>3</v>
      </c>
      <c r="N204" s="141" t="s">
        <v>41</v>
      </c>
      <c r="O204" s="49"/>
      <c r="P204" s="142">
        <f>O204*H204</f>
        <v>0</v>
      </c>
      <c r="Q204" s="142">
        <v>0.0010793132</v>
      </c>
      <c r="R204" s="142">
        <f>Q204*H204</f>
        <v>0.0010793132</v>
      </c>
      <c r="S204" s="142">
        <v>0</v>
      </c>
      <c r="T204" s="143">
        <f>S204*H204</f>
        <v>0</v>
      </c>
      <c r="AR204" s="16" t="s">
        <v>244</v>
      </c>
      <c r="AT204" s="16" t="s">
        <v>137</v>
      </c>
      <c r="AU204" s="16" t="s">
        <v>79</v>
      </c>
      <c r="AY204" s="16" t="s">
        <v>135</v>
      </c>
      <c r="BE204" s="144">
        <f>IF(N204="základní",J204,0)</f>
        <v>0</v>
      </c>
      <c r="BF204" s="144">
        <f>IF(N204="snížená",J204,0)</f>
        <v>0</v>
      </c>
      <c r="BG204" s="144">
        <f>IF(N204="zákl. přenesená",J204,0)</f>
        <v>0</v>
      </c>
      <c r="BH204" s="144">
        <f>IF(N204="sníž. přenesená",J204,0)</f>
        <v>0</v>
      </c>
      <c r="BI204" s="144">
        <f>IF(N204="nulová",J204,0)</f>
        <v>0</v>
      </c>
      <c r="BJ204" s="16" t="s">
        <v>77</v>
      </c>
      <c r="BK204" s="144">
        <f>ROUND(I204*H204,2)</f>
        <v>0</v>
      </c>
      <c r="BL204" s="16" t="s">
        <v>244</v>
      </c>
      <c r="BM204" s="16" t="s">
        <v>1011</v>
      </c>
    </row>
    <row r="205" spans="2:47" s="1" customFormat="1" ht="12">
      <c r="B205" s="288"/>
      <c r="C205" s="262"/>
      <c r="D205" s="263" t="s">
        <v>144</v>
      </c>
      <c r="E205" s="262"/>
      <c r="F205" s="264" t="s">
        <v>1012</v>
      </c>
      <c r="G205" s="262"/>
      <c r="H205" s="262"/>
      <c r="I205" s="84"/>
      <c r="L205" s="30"/>
      <c r="M205" s="145"/>
      <c r="N205" s="49"/>
      <c r="O205" s="49"/>
      <c r="P205" s="49"/>
      <c r="Q205" s="49"/>
      <c r="R205" s="49"/>
      <c r="S205" s="49"/>
      <c r="T205" s="50"/>
      <c r="AT205" s="16" t="s">
        <v>144</v>
      </c>
      <c r="AU205" s="16" t="s">
        <v>79</v>
      </c>
    </row>
    <row r="206" spans="2:65" s="1" customFormat="1" ht="16.5" customHeight="1">
      <c r="B206" s="288"/>
      <c r="C206" s="257" t="s">
        <v>375</v>
      </c>
      <c r="D206" s="257" t="s">
        <v>137</v>
      </c>
      <c r="E206" s="258" t="s">
        <v>1013</v>
      </c>
      <c r="F206" s="259" t="s">
        <v>1014</v>
      </c>
      <c r="G206" s="260" t="s">
        <v>1002</v>
      </c>
      <c r="H206" s="261">
        <v>5</v>
      </c>
      <c r="I206" s="138"/>
      <c r="J206" s="139">
        <f>ROUND(I206*H206,2)</f>
        <v>0</v>
      </c>
      <c r="K206" s="137" t="s">
        <v>141</v>
      </c>
      <c r="L206" s="30"/>
      <c r="M206" s="140" t="s">
        <v>3</v>
      </c>
      <c r="N206" s="141" t="s">
        <v>41</v>
      </c>
      <c r="O206" s="49"/>
      <c r="P206" s="142">
        <f>O206*H206</f>
        <v>0</v>
      </c>
      <c r="Q206" s="142">
        <v>0.0149692765</v>
      </c>
      <c r="R206" s="142">
        <f>Q206*H206</f>
        <v>0.0748463825</v>
      </c>
      <c r="S206" s="142">
        <v>0</v>
      </c>
      <c r="T206" s="143">
        <f>S206*H206</f>
        <v>0</v>
      </c>
      <c r="AR206" s="16" t="s">
        <v>244</v>
      </c>
      <c r="AT206" s="16" t="s">
        <v>137</v>
      </c>
      <c r="AU206" s="16" t="s">
        <v>79</v>
      </c>
      <c r="AY206" s="16" t="s">
        <v>135</v>
      </c>
      <c r="BE206" s="144">
        <f>IF(N206="základní",J206,0)</f>
        <v>0</v>
      </c>
      <c r="BF206" s="144">
        <f>IF(N206="snížená",J206,0)</f>
        <v>0</v>
      </c>
      <c r="BG206" s="144">
        <f>IF(N206="zákl. přenesená",J206,0)</f>
        <v>0</v>
      </c>
      <c r="BH206" s="144">
        <f>IF(N206="sníž. přenesená",J206,0)</f>
        <v>0</v>
      </c>
      <c r="BI206" s="144">
        <f>IF(N206="nulová",J206,0)</f>
        <v>0</v>
      </c>
      <c r="BJ206" s="16" t="s">
        <v>77</v>
      </c>
      <c r="BK206" s="144">
        <f>ROUND(I206*H206,2)</f>
        <v>0</v>
      </c>
      <c r="BL206" s="16" t="s">
        <v>244</v>
      </c>
      <c r="BM206" s="16" t="s">
        <v>1015</v>
      </c>
    </row>
    <row r="207" spans="2:47" s="1" customFormat="1" ht="12">
      <c r="B207" s="288"/>
      <c r="C207" s="262"/>
      <c r="D207" s="263" t="s">
        <v>144</v>
      </c>
      <c r="E207" s="262"/>
      <c r="F207" s="264" t="s">
        <v>1016</v>
      </c>
      <c r="G207" s="262"/>
      <c r="H207" s="262"/>
      <c r="I207" s="84"/>
      <c r="L207" s="30"/>
      <c r="M207" s="145"/>
      <c r="N207" s="49"/>
      <c r="O207" s="49"/>
      <c r="P207" s="49"/>
      <c r="Q207" s="49"/>
      <c r="R207" s="49"/>
      <c r="S207" s="49"/>
      <c r="T207" s="50"/>
      <c r="AT207" s="16" t="s">
        <v>144</v>
      </c>
      <c r="AU207" s="16" t="s">
        <v>79</v>
      </c>
    </row>
    <row r="208" spans="2:65" s="1" customFormat="1" ht="16.5" customHeight="1">
      <c r="B208" s="288"/>
      <c r="C208" s="257" t="s">
        <v>384</v>
      </c>
      <c r="D208" s="257" t="s">
        <v>137</v>
      </c>
      <c r="E208" s="258" t="s">
        <v>1017</v>
      </c>
      <c r="F208" s="259" t="s">
        <v>1018</v>
      </c>
      <c r="G208" s="260" t="s">
        <v>1002</v>
      </c>
      <c r="H208" s="261">
        <v>1</v>
      </c>
      <c r="I208" s="138"/>
      <c r="J208" s="139">
        <f>ROUND(I208*H208,2)</f>
        <v>0</v>
      </c>
      <c r="K208" s="137" t="s">
        <v>141</v>
      </c>
      <c r="L208" s="30"/>
      <c r="M208" s="140" t="s">
        <v>3</v>
      </c>
      <c r="N208" s="141" t="s">
        <v>41</v>
      </c>
      <c r="O208" s="49"/>
      <c r="P208" s="142">
        <f>O208*H208</f>
        <v>0</v>
      </c>
      <c r="Q208" s="142">
        <v>0.0152792765</v>
      </c>
      <c r="R208" s="142">
        <f>Q208*H208</f>
        <v>0.0152792765</v>
      </c>
      <c r="S208" s="142">
        <v>0</v>
      </c>
      <c r="T208" s="143">
        <f>S208*H208</f>
        <v>0</v>
      </c>
      <c r="AR208" s="16" t="s">
        <v>244</v>
      </c>
      <c r="AT208" s="16" t="s">
        <v>137</v>
      </c>
      <c r="AU208" s="16" t="s">
        <v>79</v>
      </c>
      <c r="AY208" s="16" t="s">
        <v>135</v>
      </c>
      <c r="BE208" s="144">
        <f>IF(N208="základní",J208,0)</f>
        <v>0</v>
      </c>
      <c r="BF208" s="144">
        <f>IF(N208="snížená",J208,0)</f>
        <v>0</v>
      </c>
      <c r="BG208" s="144">
        <f>IF(N208="zákl. přenesená",J208,0)</f>
        <v>0</v>
      </c>
      <c r="BH208" s="144">
        <f>IF(N208="sníž. přenesená",J208,0)</f>
        <v>0</v>
      </c>
      <c r="BI208" s="144">
        <f>IF(N208="nulová",J208,0)</f>
        <v>0</v>
      </c>
      <c r="BJ208" s="16" t="s">
        <v>77</v>
      </c>
      <c r="BK208" s="144">
        <f>ROUND(I208*H208,2)</f>
        <v>0</v>
      </c>
      <c r="BL208" s="16" t="s">
        <v>244</v>
      </c>
      <c r="BM208" s="16" t="s">
        <v>1019</v>
      </c>
    </row>
    <row r="209" spans="2:47" s="1" customFormat="1" ht="12">
      <c r="B209" s="288"/>
      <c r="C209" s="262"/>
      <c r="D209" s="263" t="s">
        <v>144</v>
      </c>
      <c r="E209" s="262"/>
      <c r="F209" s="264" t="s">
        <v>1020</v>
      </c>
      <c r="G209" s="262"/>
      <c r="H209" s="262"/>
      <c r="I209" s="84"/>
      <c r="L209" s="30"/>
      <c r="M209" s="145"/>
      <c r="N209" s="49"/>
      <c r="O209" s="49"/>
      <c r="P209" s="49"/>
      <c r="Q209" s="49"/>
      <c r="R209" s="49"/>
      <c r="S209" s="49"/>
      <c r="T209" s="50"/>
      <c r="AT209" s="16" t="s">
        <v>144</v>
      </c>
      <c r="AU209" s="16" t="s">
        <v>79</v>
      </c>
    </row>
    <row r="210" spans="2:65" s="1" customFormat="1" ht="16.5" customHeight="1">
      <c r="B210" s="288"/>
      <c r="C210" s="257" t="s">
        <v>388</v>
      </c>
      <c r="D210" s="257" t="s">
        <v>137</v>
      </c>
      <c r="E210" s="258" t="s">
        <v>1021</v>
      </c>
      <c r="F210" s="259" t="s">
        <v>1022</v>
      </c>
      <c r="G210" s="260" t="s">
        <v>1002</v>
      </c>
      <c r="H210" s="261">
        <v>2</v>
      </c>
      <c r="I210" s="138"/>
      <c r="J210" s="139">
        <f>ROUND(I210*H210,2)</f>
        <v>0</v>
      </c>
      <c r="K210" s="137" t="s">
        <v>141</v>
      </c>
      <c r="L210" s="30"/>
      <c r="M210" s="140" t="s">
        <v>3</v>
      </c>
      <c r="N210" s="141" t="s">
        <v>41</v>
      </c>
      <c r="O210" s="49"/>
      <c r="P210" s="142">
        <f>O210*H210</f>
        <v>0</v>
      </c>
      <c r="Q210" s="142">
        <v>0.00085</v>
      </c>
      <c r="R210" s="142">
        <f>Q210*H210</f>
        <v>0.0017</v>
      </c>
      <c r="S210" s="142">
        <v>0</v>
      </c>
      <c r="T210" s="143">
        <f>S210*H210</f>
        <v>0</v>
      </c>
      <c r="AR210" s="16" t="s">
        <v>244</v>
      </c>
      <c r="AT210" s="16" t="s">
        <v>137</v>
      </c>
      <c r="AU210" s="16" t="s">
        <v>79</v>
      </c>
      <c r="AY210" s="16" t="s">
        <v>135</v>
      </c>
      <c r="BE210" s="144">
        <f>IF(N210="základní",J210,0)</f>
        <v>0</v>
      </c>
      <c r="BF210" s="144">
        <f>IF(N210="snížená",J210,0)</f>
        <v>0</v>
      </c>
      <c r="BG210" s="144">
        <f>IF(N210="zákl. přenesená",J210,0)</f>
        <v>0</v>
      </c>
      <c r="BH210" s="144">
        <f>IF(N210="sníž. přenesená",J210,0)</f>
        <v>0</v>
      </c>
      <c r="BI210" s="144">
        <f>IF(N210="nulová",J210,0)</f>
        <v>0</v>
      </c>
      <c r="BJ210" s="16" t="s">
        <v>77</v>
      </c>
      <c r="BK210" s="144">
        <f>ROUND(I210*H210,2)</f>
        <v>0</v>
      </c>
      <c r="BL210" s="16" t="s">
        <v>244</v>
      </c>
      <c r="BM210" s="16" t="s">
        <v>1023</v>
      </c>
    </row>
    <row r="211" spans="2:47" s="1" customFormat="1" ht="12">
      <c r="B211" s="288"/>
      <c r="C211" s="262"/>
      <c r="D211" s="263" t="s">
        <v>144</v>
      </c>
      <c r="E211" s="262"/>
      <c r="F211" s="264" t="s">
        <v>1024</v>
      </c>
      <c r="G211" s="262"/>
      <c r="H211" s="262"/>
      <c r="I211" s="84"/>
      <c r="L211" s="30"/>
      <c r="M211" s="145"/>
      <c r="N211" s="49"/>
      <c r="O211" s="49"/>
      <c r="P211" s="49"/>
      <c r="Q211" s="49"/>
      <c r="R211" s="49"/>
      <c r="S211" s="49"/>
      <c r="T211" s="50"/>
      <c r="AT211" s="16" t="s">
        <v>144</v>
      </c>
      <c r="AU211" s="16" t="s">
        <v>79</v>
      </c>
    </row>
    <row r="212" spans="2:65" s="1" customFormat="1" ht="16.5" customHeight="1">
      <c r="B212" s="288"/>
      <c r="C212" s="257" t="s">
        <v>392</v>
      </c>
      <c r="D212" s="257" t="s">
        <v>137</v>
      </c>
      <c r="E212" s="258" t="s">
        <v>1025</v>
      </c>
      <c r="F212" s="259" t="s">
        <v>1026</v>
      </c>
      <c r="G212" s="260" t="s">
        <v>1002</v>
      </c>
      <c r="H212" s="261">
        <v>1</v>
      </c>
      <c r="I212" s="138"/>
      <c r="J212" s="139">
        <f>ROUND(I212*H212,2)</f>
        <v>0</v>
      </c>
      <c r="K212" s="137" t="s">
        <v>141</v>
      </c>
      <c r="L212" s="30"/>
      <c r="M212" s="140" t="s">
        <v>3</v>
      </c>
      <c r="N212" s="141" t="s">
        <v>41</v>
      </c>
      <c r="O212" s="49"/>
      <c r="P212" s="142">
        <f>O212*H212</f>
        <v>0</v>
      </c>
      <c r="Q212" s="142">
        <v>0.00085</v>
      </c>
      <c r="R212" s="142">
        <f>Q212*H212</f>
        <v>0.00085</v>
      </c>
      <c r="S212" s="142">
        <v>0</v>
      </c>
      <c r="T212" s="143">
        <f>S212*H212</f>
        <v>0</v>
      </c>
      <c r="AR212" s="16" t="s">
        <v>244</v>
      </c>
      <c r="AT212" s="16" t="s">
        <v>137</v>
      </c>
      <c r="AU212" s="16" t="s">
        <v>79</v>
      </c>
      <c r="AY212" s="16" t="s">
        <v>135</v>
      </c>
      <c r="BE212" s="144">
        <f>IF(N212="základní",J212,0)</f>
        <v>0</v>
      </c>
      <c r="BF212" s="144">
        <f>IF(N212="snížená",J212,0)</f>
        <v>0</v>
      </c>
      <c r="BG212" s="144">
        <f>IF(N212="zákl. přenesená",J212,0)</f>
        <v>0</v>
      </c>
      <c r="BH212" s="144">
        <f>IF(N212="sníž. přenesená",J212,0)</f>
        <v>0</v>
      </c>
      <c r="BI212" s="144">
        <f>IF(N212="nulová",J212,0)</f>
        <v>0</v>
      </c>
      <c r="BJ212" s="16" t="s">
        <v>77</v>
      </c>
      <c r="BK212" s="144">
        <f>ROUND(I212*H212,2)</f>
        <v>0</v>
      </c>
      <c r="BL212" s="16" t="s">
        <v>244</v>
      </c>
      <c r="BM212" s="16" t="s">
        <v>1027</v>
      </c>
    </row>
    <row r="213" spans="2:47" s="1" customFormat="1" ht="12">
      <c r="B213" s="288"/>
      <c r="C213" s="262"/>
      <c r="D213" s="263" t="s">
        <v>144</v>
      </c>
      <c r="E213" s="262"/>
      <c r="F213" s="264" t="s">
        <v>1028</v>
      </c>
      <c r="G213" s="262"/>
      <c r="H213" s="262"/>
      <c r="I213" s="84"/>
      <c r="L213" s="30"/>
      <c r="M213" s="145"/>
      <c r="N213" s="49"/>
      <c r="O213" s="49"/>
      <c r="P213" s="49"/>
      <c r="Q213" s="49"/>
      <c r="R213" s="49"/>
      <c r="S213" s="49"/>
      <c r="T213" s="50"/>
      <c r="AT213" s="16" t="s">
        <v>144</v>
      </c>
      <c r="AU213" s="16" t="s">
        <v>79</v>
      </c>
    </row>
    <row r="214" spans="2:65" s="1" customFormat="1" ht="16.5" customHeight="1">
      <c r="B214" s="288"/>
      <c r="C214" s="257" t="s">
        <v>396</v>
      </c>
      <c r="D214" s="257" t="s">
        <v>137</v>
      </c>
      <c r="E214" s="258" t="s">
        <v>1029</v>
      </c>
      <c r="F214" s="259" t="s">
        <v>1030</v>
      </c>
      <c r="G214" s="260" t="s">
        <v>1002</v>
      </c>
      <c r="H214" s="261">
        <v>1</v>
      </c>
      <c r="I214" s="138"/>
      <c r="J214" s="139">
        <f>ROUND(I214*H214,2)</f>
        <v>0</v>
      </c>
      <c r="K214" s="137" t="s">
        <v>141</v>
      </c>
      <c r="L214" s="30"/>
      <c r="M214" s="140" t="s">
        <v>3</v>
      </c>
      <c r="N214" s="141" t="s">
        <v>41</v>
      </c>
      <c r="O214" s="49"/>
      <c r="P214" s="142">
        <f>O214*H214</f>
        <v>0</v>
      </c>
      <c r="Q214" s="142">
        <v>0.0049347121</v>
      </c>
      <c r="R214" s="142">
        <f>Q214*H214</f>
        <v>0.0049347121</v>
      </c>
      <c r="S214" s="142">
        <v>0</v>
      </c>
      <c r="T214" s="143">
        <f>S214*H214</f>
        <v>0</v>
      </c>
      <c r="AR214" s="16" t="s">
        <v>244</v>
      </c>
      <c r="AT214" s="16" t="s">
        <v>137</v>
      </c>
      <c r="AU214" s="16" t="s">
        <v>79</v>
      </c>
      <c r="AY214" s="16" t="s">
        <v>135</v>
      </c>
      <c r="BE214" s="144">
        <f>IF(N214="základní",J214,0)</f>
        <v>0</v>
      </c>
      <c r="BF214" s="144">
        <f>IF(N214="snížená",J214,0)</f>
        <v>0</v>
      </c>
      <c r="BG214" s="144">
        <f>IF(N214="zákl. přenesená",J214,0)</f>
        <v>0</v>
      </c>
      <c r="BH214" s="144">
        <f>IF(N214="sníž. přenesená",J214,0)</f>
        <v>0</v>
      </c>
      <c r="BI214" s="144">
        <f>IF(N214="nulová",J214,0)</f>
        <v>0</v>
      </c>
      <c r="BJ214" s="16" t="s">
        <v>77</v>
      </c>
      <c r="BK214" s="144">
        <f>ROUND(I214*H214,2)</f>
        <v>0</v>
      </c>
      <c r="BL214" s="16" t="s">
        <v>244</v>
      </c>
      <c r="BM214" s="16" t="s">
        <v>1031</v>
      </c>
    </row>
    <row r="215" spans="2:47" s="1" customFormat="1" ht="12">
      <c r="B215" s="288"/>
      <c r="C215" s="262"/>
      <c r="D215" s="263" t="s">
        <v>144</v>
      </c>
      <c r="E215" s="262"/>
      <c r="F215" s="264" t="s">
        <v>1032</v>
      </c>
      <c r="G215" s="262"/>
      <c r="H215" s="262"/>
      <c r="I215" s="84"/>
      <c r="L215" s="30"/>
      <c r="M215" s="145"/>
      <c r="N215" s="49"/>
      <c r="O215" s="49"/>
      <c r="P215" s="49"/>
      <c r="Q215" s="49"/>
      <c r="R215" s="49"/>
      <c r="S215" s="49"/>
      <c r="T215" s="50"/>
      <c r="AT215" s="16" t="s">
        <v>144</v>
      </c>
      <c r="AU215" s="16" t="s">
        <v>79</v>
      </c>
    </row>
    <row r="216" spans="2:65" s="1" customFormat="1" ht="16.5" customHeight="1">
      <c r="B216" s="288"/>
      <c r="C216" s="257" t="s">
        <v>400</v>
      </c>
      <c r="D216" s="257" t="s">
        <v>137</v>
      </c>
      <c r="E216" s="258" t="s">
        <v>1033</v>
      </c>
      <c r="F216" s="259" t="s">
        <v>1034</v>
      </c>
      <c r="G216" s="260" t="s">
        <v>1002</v>
      </c>
      <c r="H216" s="261">
        <v>2</v>
      </c>
      <c r="I216" s="138"/>
      <c r="J216" s="139">
        <f>ROUND(I216*H216,2)</f>
        <v>0</v>
      </c>
      <c r="K216" s="137" t="s">
        <v>141</v>
      </c>
      <c r="L216" s="30"/>
      <c r="M216" s="140" t="s">
        <v>3</v>
      </c>
      <c r="N216" s="141" t="s">
        <v>41</v>
      </c>
      <c r="O216" s="49"/>
      <c r="P216" s="142">
        <f>O216*H216</f>
        <v>0</v>
      </c>
      <c r="Q216" s="142">
        <v>0.0146988363</v>
      </c>
      <c r="R216" s="142">
        <f>Q216*H216</f>
        <v>0.0293976726</v>
      </c>
      <c r="S216" s="142">
        <v>0</v>
      </c>
      <c r="T216" s="143">
        <f>S216*H216</f>
        <v>0</v>
      </c>
      <c r="AR216" s="16" t="s">
        <v>244</v>
      </c>
      <c r="AT216" s="16" t="s">
        <v>137</v>
      </c>
      <c r="AU216" s="16" t="s">
        <v>79</v>
      </c>
      <c r="AY216" s="16" t="s">
        <v>135</v>
      </c>
      <c r="BE216" s="144">
        <f>IF(N216="základní",J216,0)</f>
        <v>0</v>
      </c>
      <c r="BF216" s="144">
        <f>IF(N216="snížená",J216,0)</f>
        <v>0</v>
      </c>
      <c r="BG216" s="144">
        <f>IF(N216="zákl. přenesená",J216,0)</f>
        <v>0</v>
      </c>
      <c r="BH216" s="144">
        <f>IF(N216="sníž. přenesená",J216,0)</f>
        <v>0</v>
      </c>
      <c r="BI216" s="144">
        <f>IF(N216="nulová",J216,0)</f>
        <v>0</v>
      </c>
      <c r="BJ216" s="16" t="s">
        <v>77</v>
      </c>
      <c r="BK216" s="144">
        <f>ROUND(I216*H216,2)</f>
        <v>0</v>
      </c>
      <c r="BL216" s="16" t="s">
        <v>244</v>
      </c>
      <c r="BM216" s="16" t="s">
        <v>1035</v>
      </c>
    </row>
    <row r="217" spans="2:47" s="1" customFormat="1" ht="12">
      <c r="B217" s="288"/>
      <c r="C217" s="262"/>
      <c r="D217" s="263" t="s">
        <v>144</v>
      </c>
      <c r="E217" s="262"/>
      <c r="F217" s="264" t="s">
        <v>1036</v>
      </c>
      <c r="G217" s="262"/>
      <c r="H217" s="262"/>
      <c r="I217" s="84"/>
      <c r="L217" s="30"/>
      <c r="M217" s="145"/>
      <c r="N217" s="49"/>
      <c r="O217" s="49"/>
      <c r="P217" s="49"/>
      <c r="Q217" s="49"/>
      <c r="R217" s="49"/>
      <c r="S217" s="49"/>
      <c r="T217" s="50"/>
      <c r="AT217" s="16" t="s">
        <v>144</v>
      </c>
      <c r="AU217" s="16" t="s">
        <v>79</v>
      </c>
    </row>
    <row r="218" spans="2:65" s="1" customFormat="1" ht="16.5" customHeight="1">
      <c r="B218" s="288"/>
      <c r="C218" s="257" t="s">
        <v>404</v>
      </c>
      <c r="D218" s="257" t="s">
        <v>137</v>
      </c>
      <c r="E218" s="258" t="s">
        <v>1037</v>
      </c>
      <c r="F218" s="259" t="s">
        <v>1038</v>
      </c>
      <c r="G218" s="260" t="s">
        <v>1002</v>
      </c>
      <c r="H218" s="261">
        <v>1</v>
      </c>
      <c r="I218" s="138"/>
      <c r="J218" s="139">
        <f>ROUND(I218*H218,2)</f>
        <v>0</v>
      </c>
      <c r="K218" s="137" t="s">
        <v>141</v>
      </c>
      <c r="L218" s="30"/>
      <c r="M218" s="140" t="s">
        <v>3</v>
      </c>
      <c r="N218" s="141" t="s">
        <v>41</v>
      </c>
      <c r="O218" s="49"/>
      <c r="P218" s="142">
        <f>O218*H218</f>
        <v>0</v>
      </c>
      <c r="Q218" s="142">
        <v>0.0832545455</v>
      </c>
      <c r="R218" s="142">
        <f>Q218*H218</f>
        <v>0.0832545455</v>
      </c>
      <c r="S218" s="142">
        <v>0</v>
      </c>
      <c r="T218" s="143">
        <f>S218*H218</f>
        <v>0</v>
      </c>
      <c r="AR218" s="16" t="s">
        <v>244</v>
      </c>
      <c r="AT218" s="16" t="s">
        <v>137</v>
      </c>
      <c r="AU218" s="16" t="s">
        <v>79</v>
      </c>
      <c r="AY218" s="16" t="s">
        <v>135</v>
      </c>
      <c r="BE218" s="144">
        <f>IF(N218="základní",J218,0)</f>
        <v>0</v>
      </c>
      <c r="BF218" s="144">
        <f>IF(N218="snížená",J218,0)</f>
        <v>0</v>
      </c>
      <c r="BG218" s="144">
        <f>IF(N218="zákl. přenesená",J218,0)</f>
        <v>0</v>
      </c>
      <c r="BH218" s="144">
        <f>IF(N218="sníž. přenesená",J218,0)</f>
        <v>0</v>
      </c>
      <c r="BI218" s="144">
        <f>IF(N218="nulová",J218,0)</f>
        <v>0</v>
      </c>
      <c r="BJ218" s="16" t="s">
        <v>77</v>
      </c>
      <c r="BK218" s="144">
        <f>ROUND(I218*H218,2)</f>
        <v>0</v>
      </c>
      <c r="BL218" s="16" t="s">
        <v>244</v>
      </c>
      <c r="BM218" s="16" t="s">
        <v>1039</v>
      </c>
    </row>
    <row r="219" spans="2:47" s="1" customFormat="1" ht="19.5">
      <c r="B219" s="288"/>
      <c r="C219" s="262"/>
      <c r="D219" s="263" t="s">
        <v>144</v>
      </c>
      <c r="E219" s="262"/>
      <c r="F219" s="264" t="s">
        <v>1040</v>
      </c>
      <c r="G219" s="262"/>
      <c r="H219" s="262"/>
      <c r="I219" s="84"/>
      <c r="L219" s="30"/>
      <c r="M219" s="145"/>
      <c r="N219" s="49"/>
      <c r="O219" s="49"/>
      <c r="P219" s="49"/>
      <c r="Q219" s="49"/>
      <c r="R219" s="49"/>
      <c r="S219" s="49"/>
      <c r="T219" s="50"/>
      <c r="AT219" s="16" t="s">
        <v>144</v>
      </c>
      <c r="AU219" s="16" t="s">
        <v>79</v>
      </c>
    </row>
    <row r="220" spans="2:65" s="1" customFormat="1" ht="16.5" customHeight="1">
      <c r="B220" s="288"/>
      <c r="C220" s="257" t="s">
        <v>409</v>
      </c>
      <c r="D220" s="257" t="s">
        <v>137</v>
      </c>
      <c r="E220" s="258" t="s">
        <v>1041</v>
      </c>
      <c r="F220" s="259" t="s">
        <v>1042</v>
      </c>
      <c r="G220" s="260" t="s">
        <v>1002</v>
      </c>
      <c r="H220" s="261">
        <v>16</v>
      </c>
      <c r="I220" s="138"/>
      <c r="J220" s="139">
        <f>ROUND(I220*H220,2)</f>
        <v>0</v>
      </c>
      <c r="K220" s="137" t="s">
        <v>141</v>
      </c>
      <c r="L220" s="30"/>
      <c r="M220" s="140" t="s">
        <v>3</v>
      </c>
      <c r="N220" s="141" t="s">
        <v>41</v>
      </c>
      <c r="O220" s="49"/>
      <c r="P220" s="142">
        <f>O220*H220</f>
        <v>0</v>
      </c>
      <c r="Q220" s="142">
        <v>0.000300097</v>
      </c>
      <c r="R220" s="142">
        <f>Q220*H220</f>
        <v>0.004801552</v>
      </c>
      <c r="S220" s="142">
        <v>0</v>
      </c>
      <c r="T220" s="143">
        <f>S220*H220</f>
        <v>0</v>
      </c>
      <c r="AR220" s="16" t="s">
        <v>244</v>
      </c>
      <c r="AT220" s="16" t="s">
        <v>137</v>
      </c>
      <c r="AU220" s="16" t="s">
        <v>79</v>
      </c>
      <c r="AY220" s="16" t="s">
        <v>135</v>
      </c>
      <c r="BE220" s="144">
        <f>IF(N220="základní",J220,0)</f>
        <v>0</v>
      </c>
      <c r="BF220" s="144">
        <f>IF(N220="snížená",J220,0)</f>
        <v>0</v>
      </c>
      <c r="BG220" s="144">
        <f>IF(N220="zákl. přenesená",J220,0)</f>
        <v>0</v>
      </c>
      <c r="BH220" s="144">
        <f>IF(N220="sníž. přenesená",J220,0)</f>
        <v>0</v>
      </c>
      <c r="BI220" s="144">
        <f>IF(N220="nulová",J220,0)</f>
        <v>0</v>
      </c>
      <c r="BJ220" s="16" t="s">
        <v>77</v>
      </c>
      <c r="BK220" s="144">
        <f>ROUND(I220*H220,2)</f>
        <v>0</v>
      </c>
      <c r="BL220" s="16" t="s">
        <v>244</v>
      </c>
      <c r="BM220" s="16" t="s">
        <v>1043</v>
      </c>
    </row>
    <row r="221" spans="2:47" s="1" customFormat="1" ht="12">
      <c r="B221" s="288"/>
      <c r="C221" s="262"/>
      <c r="D221" s="263" t="s">
        <v>144</v>
      </c>
      <c r="E221" s="262"/>
      <c r="F221" s="264" t="s">
        <v>1044</v>
      </c>
      <c r="G221" s="262"/>
      <c r="H221" s="262"/>
      <c r="I221" s="84"/>
      <c r="L221" s="30"/>
      <c r="M221" s="145"/>
      <c r="N221" s="49"/>
      <c r="O221" s="49"/>
      <c r="P221" s="49"/>
      <c r="Q221" s="49"/>
      <c r="R221" s="49"/>
      <c r="S221" s="49"/>
      <c r="T221" s="50"/>
      <c r="AT221" s="16" t="s">
        <v>144</v>
      </c>
      <c r="AU221" s="16" t="s">
        <v>79</v>
      </c>
    </row>
    <row r="222" spans="2:65" s="1" customFormat="1" ht="16.5" customHeight="1">
      <c r="B222" s="288"/>
      <c r="C222" s="257" t="s">
        <v>413</v>
      </c>
      <c r="D222" s="257" t="s">
        <v>137</v>
      </c>
      <c r="E222" s="258" t="s">
        <v>1045</v>
      </c>
      <c r="F222" s="259" t="s">
        <v>1046</v>
      </c>
      <c r="G222" s="260" t="s">
        <v>1002</v>
      </c>
      <c r="H222" s="261">
        <v>2</v>
      </c>
      <c r="I222" s="138"/>
      <c r="J222" s="139">
        <f>ROUND(I222*H222,2)</f>
        <v>0</v>
      </c>
      <c r="K222" s="137" t="s">
        <v>141</v>
      </c>
      <c r="L222" s="30"/>
      <c r="M222" s="140" t="s">
        <v>3</v>
      </c>
      <c r="N222" s="141" t="s">
        <v>41</v>
      </c>
      <c r="O222" s="49"/>
      <c r="P222" s="142">
        <f>O222*H222</f>
        <v>0</v>
      </c>
      <c r="Q222" s="142">
        <v>0.001960097</v>
      </c>
      <c r="R222" s="142">
        <f>Q222*H222</f>
        <v>0.003920194</v>
      </c>
      <c r="S222" s="142">
        <v>0</v>
      </c>
      <c r="T222" s="143">
        <f>S222*H222</f>
        <v>0</v>
      </c>
      <c r="AR222" s="16" t="s">
        <v>244</v>
      </c>
      <c r="AT222" s="16" t="s">
        <v>137</v>
      </c>
      <c r="AU222" s="16" t="s">
        <v>79</v>
      </c>
      <c r="AY222" s="16" t="s">
        <v>135</v>
      </c>
      <c r="BE222" s="144">
        <f>IF(N222="základní",J222,0)</f>
        <v>0</v>
      </c>
      <c r="BF222" s="144">
        <f>IF(N222="snížená",J222,0)</f>
        <v>0</v>
      </c>
      <c r="BG222" s="144">
        <f>IF(N222="zákl. přenesená",J222,0)</f>
        <v>0</v>
      </c>
      <c r="BH222" s="144">
        <f>IF(N222="sníž. přenesená",J222,0)</f>
        <v>0</v>
      </c>
      <c r="BI222" s="144">
        <f>IF(N222="nulová",J222,0)</f>
        <v>0</v>
      </c>
      <c r="BJ222" s="16" t="s">
        <v>77</v>
      </c>
      <c r="BK222" s="144">
        <f>ROUND(I222*H222,2)</f>
        <v>0</v>
      </c>
      <c r="BL222" s="16" t="s">
        <v>244</v>
      </c>
      <c r="BM222" s="16" t="s">
        <v>1047</v>
      </c>
    </row>
    <row r="223" spans="2:47" s="1" customFormat="1" ht="12">
      <c r="B223" s="288"/>
      <c r="C223" s="262"/>
      <c r="D223" s="263" t="s">
        <v>144</v>
      </c>
      <c r="E223" s="262"/>
      <c r="F223" s="264" t="s">
        <v>1048</v>
      </c>
      <c r="G223" s="262"/>
      <c r="H223" s="262"/>
      <c r="I223" s="84"/>
      <c r="L223" s="30"/>
      <c r="M223" s="145"/>
      <c r="N223" s="49"/>
      <c r="O223" s="49"/>
      <c r="P223" s="49"/>
      <c r="Q223" s="49"/>
      <c r="R223" s="49"/>
      <c r="S223" s="49"/>
      <c r="T223" s="50"/>
      <c r="AT223" s="16" t="s">
        <v>144</v>
      </c>
      <c r="AU223" s="16" t="s">
        <v>79</v>
      </c>
    </row>
    <row r="224" spans="2:65" s="1" customFormat="1" ht="16.5" customHeight="1">
      <c r="B224" s="288"/>
      <c r="C224" s="257" t="s">
        <v>418</v>
      </c>
      <c r="D224" s="257" t="s">
        <v>137</v>
      </c>
      <c r="E224" s="258" t="s">
        <v>1049</v>
      </c>
      <c r="F224" s="259" t="s">
        <v>1050</v>
      </c>
      <c r="G224" s="260" t="s">
        <v>1002</v>
      </c>
      <c r="H224" s="261">
        <v>1</v>
      </c>
      <c r="I224" s="138"/>
      <c r="J224" s="139">
        <f>ROUND(I224*H224,2)</f>
        <v>0</v>
      </c>
      <c r="K224" s="137" t="s">
        <v>141</v>
      </c>
      <c r="L224" s="30"/>
      <c r="M224" s="140" t="s">
        <v>3</v>
      </c>
      <c r="N224" s="141" t="s">
        <v>41</v>
      </c>
      <c r="O224" s="49"/>
      <c r="P224" s="142">
        <f>O224*H224</f>
        <v>0</v>
      </c>
      <c r="Q224" s="142">
        <v>0.0018</v>
      </c>
      <c r="R224" s="142">
        <f>Q224*H224</f>
        <v>0.0018</v>
      </c>
      <c r="S224" s="142">
        <v>0</v>
      </c>
      <c r="T224" s="143">
        <f>S224*H224</f>
        <v>0</v>
      </c>
      <c r="AR224" s="16" t="s">
        <v>244</v>
      </c>
      <c r="AT224" s="16" t="s">
        <v>137</v>
      </c>
      <c r="AU224" s="16" t="s">
        <v>79</v>
      </c>
      <c r="AY224" s="16" t="s">
        <v>135</v>
      </c>
      <c r="BE224" s="144">
        <f>IF(N224="základní",J224,0)</f>
        <v>0</v>
      </c>
      <c r="BF224" s="144">
        <f>IF(N224="snížená",J224,0)</f>
        <v>0</v>
      </c>
      <c r="BG224" s="144">
        <f>IF(N224="zákl. přenesená",J224,0)</f>
        <v>0</v>
      </c>
      <c r="BH224" s="144">
        <f>IF(N224="sníž. přenesená",J224,0)</f>
        <v>0</v>
      </c>
      <c r="BI224" s="144">
        <f>IF(N224="nulová",J224,0)</f>
        <v>0</v>
      </c>
      <c r="BJ224" s="16" t="s">
        <v>77</v>
      </c>
      <c r="BK224" s="144">
        <f>ROUND(I224*H224,2)</f>
        <v>0</v>
      </c>
      <c r="BL224" s="16" t="s">
        <v>244</v>
      </c>
      <c r="BM224" s="16" t="s">
        <v>1051</v>
      </c>
    </row>
    <row r="225" spans="2:47" s="1" customFormat="1" ht="12">
      <c r="B225" s="288"/>
      <c r="C225" s="262"/>
      <c r="D225" s="263" t="s">
        <v>144</v>
      </c>
      <c r="E225" s="262"/>
      <c r="F225" s="264" t="s">
        <v>1052</v>
      </c>
      <c r="G225" s="262"/>
      <c r="H225" s="262"/>
      <c r="I225" s="84"/>
      <c r="L225" s="30"/>
      <c r="M225" s="145"/>
      <c r="N225" s="49"/>
      <c r="O225" s="49"/>
      <c r="P225" s="49"/>
      <c r="Q225" s="49"/>
      <c r="R225" s="49"/>
      <c r="S225" s="49"/>
      <c r="T225" s="50"/>
      <c r="AT225" s="16" t="s">
        <v>144</v>
      </c>
      <c r="AU225" s="16" t="s">
        <v>79</v>
      </c>
    </row>
    <row r="226" spans="2:65" s="1" customFormat="1" ht="16.5" customHeight="1">
      <c r="B226" s="288"/>
      <c r="C226" s="257" t="s">
        <v>423</v>
      </c>
      <c r="D226" s="257" t="s">
        <v>137</v>
      </c>
      <c r="E226" s="258" t="s">
        <v>1053</v>
      </c>
      <c r="F226" s="259" t="s">
        <v>1054</v>
      </c>
      <c r="G226" s="260" t="s">
        <v>1002</v>
      </c>
      <c r="H226" s="261">
        <v>5</v>
      </c>
      <c r="I226" s="138"/>
      <c r="J226" s="139">
        <f>ROUND(I226*H226,2)</f>
        <v>0</v>
      </c>
      <c r="K226" s="137" t="s">
        <v>141</v>
      </c>
      <c r="L226" s="30"/>
      <c r="M226" s="140" t="s">
        <v>3</v>
      </c>
      <c r="N226" s="141" t="s">
        <v>41</v>
      </c>
      <c r="O226" s="49"/>
      <c r="P226" s="142">
        <f>O226*H226</f>
        <v>0</v>
      </c>
      <c r="Q226" s="142">
        <v>0.0018</v>
      </c>
      <c r="R226" s="142">
        <f>Q226*H226</f>
        <v>0.009</v>
      </c>
      <c r="S226" s="142">
        <v>0</v>
      </c>
      <c r="T226" s="143">
        <f>S226*H226</f>
        <v>0</v>
      </c>
      <c r="AR226" s="16" t="s">
        <v>244</v>
      </c>
      <c r="AT226" s="16" t="s">
        <v>137</v>
      </c>
      <c r="AU226" s="16" t="s">
        <v>79</v>
      </c>
      <c r="AY226" s="16" t="s">
        <v>135</v>
      </c>
      <c r="BE226" s="144">
        <f>IF(N226="základní",J226,0)</f>
        <v>0</v>
      </c>
      <c r="BF226" s="144">
        <f>IF(N226="snížená",J226,0)</f>
        <v>0</v>
      </c>
      <c r="BG226" s="144">
        <f>IF(N226="zákl. přenesená",J226,0)</f>
        <v>0</v>
      </c>
      <c r="BH226" s="144">
        <f>IF(N226="sníž. přenesená",J226,0)</f>
        <v>0</v>
      </c>
      <c r="BI226" s="144">
        <f>IF(N226="nulová",J226,0)</f>
        <v>0</v>
      </c>
      <c r="BJ226" s="16" t="s">
        <v>77</v>
      </c>
      <c r="BK226" s="144">
        <f>ROUND(I226*H226,2)</f>
        <v>0</v>
      </c>
      <c r="BL226" s="16" t="s">
        <v>244</v>
      </c>
      <c r="BM226" s="16" t="s">
        <v>1055</v>
      </c>
    </row>
    <row r="227" spans="2:47" s="1" customFormat="1" ht="12">
      <c r="B227" s="288"/>
      <c r="C227" s="262"/>
      <c r="D227" s="263" t="s">
        <v>144</v>
      </c>
      <c r="E227" s="262"/>
      <c r="F227" s="264" t="s">
        <v>1056</v>
      </c>
      <c r="G227" s="262"/>
      <c r="H227" s="262"/>
      <c r="I227" s="84"/>
      <c r="L227" s="30"/>
      <c r="M227" s="145"/>
      <c r="N227" s="49"/>
      <c r="O227" s="49"/>
      <c r="P227" s="49"/>
      <c r="Q227" s="49"/>
      <c r="R227" s="49"/>
      <c r="S227" s="49"/>
      <c r="T227" s="50"/>
      <c r="AT227" s="16" t="s">
        <v>144</v>
      </c>
      <c r="AU227" s="16" t="s">
        <v>79</v>
      </c>
    </row>
    <row r="228" spans="2:65" s="1" customFormat="1" ht="16.5" customHeight="1">
      <c r="B228" s="288"/>
      <c r="C228" s="257" t="s">
        <v>427</v>
      </c>
      <c r="D228" s="257" t="s">
        <v>137</v>
      </c>
      <c r="E228" s="258" t="s">
        <v>1057</v>
      </c>
      <c r="F228" s="259" t="s">
        <v>1058</v>
      </c>
      <c r="G228" s="260" t="s">
        <v>1002</v>
      </c>
      <c r="H228" s="261">
        <v>1</v>
      </c>
      <c r="I228" s="138"/>
      <c r="J228" s="139">
        <f>ROUND(I228*H228,2)</f>
        <v>0</v>
      </c>
      <c r="K228" s="137" t="s">
        <v>141</v>
      </c>
      <c r="L228" s="30"/>
      <c r="M228" s="140" t="s">
        <v>3</v>
      </c>
      <c r="N228" s="141" t="s">
        <v>41</v>
      </c>
      <c r="O228" s="49"/>
      <c r="P228" s="142">
        <f>O228*H228</f>
        <v>0</v>
      </c>
      <c r="Q228" s="142">
        <v>0.001840097</v>
      </c>
      <c r="R228" s="142">
        <f>Q228*H228</f>
        <v>0.001840097</v>
      </c>
      <c r="S228" s="142">
        <v>0</v>
      </c>
      <c r="T228" s="143">
        <f>S228*H228</f>
        <v>0</v>
      </c>
      <c r="AR228" s="16" t="s">
        <v>244</v>
      </c>
      <c r="AT228" s="16" t="s">
        <v>137</v>
      </c>
      <c r="AU228" s="16" t="s">
        <v>79</v>
      </c>
      <c r="AY228" s="16" t="s">
        <v>135</v>
      </c>
      <c r="BE228" s="144">
        <f>IF(N228="základní",J228,0)</f>
        <v>0</v>
      </c>
      <c r="BF228" s="144">
        <f>IF(N228="snížená",J228,0)</f>
        <v>0</v>
      </c>
      <c r="BG228" s="144">
        <f>IF(N228="zákl. přenesená",J228,0)</f>
        <v>0</v>
      </c>
      <c r="BH228" s="144">
        <f>IF(N228="sníž. přenesená",J228,0)</f>
        <v>0</v>
      </c>
      <c r="BI228" s="144">
        <f>IF(N228="nulová",J228,0)</f>
        <v>0</v>
      </c>
      <c r="BJ228" s="16" t="s">
        <v>77</v>
      </c>
      <c r="BK228" s="144">
        <f>ROUND(I228*H228,2)</f>
        <v>0</v>
      </c>
      <c r="BL228" s="16" t="s">
        <v>244</v>
      </c>
      <c r="BM228" s="16" t="s">
        <v>1059</v>
      </c>
    </row>
    <row r="229" spans="2:47" s="1" customFormat="1" ht="12">
      <c r="B229" s="288"/>
      <c r="C229" s="262"/>
      <c r="D229" s="263" t="s">
        <v>144</v>
      </c>
      <c r="E229" s="262"/>
      <c r="F229" s="264" t="s">
        <v>1060</v>
      </c>
      <c r="G229" s="262"/>
      <c r="H229" s="262"/>
      <c r="I229" s="84"/>
      <c r="L229" s="30"/>
      <c r="M229" s="145"/>
      <c r="N229" s="49"/>
      <c r="O229" s="49"/>
      <c r="P229" s="49"/>
      <c r="Q229" s="49"/>
      <c r="R229" s="49"/>
      <c r="S229" s="49"/>
      <c r="T229" s="50"/>
      <c r="AT229" s="16" t="s">
        <v>144</v>
      </c>
      <c r="AU229" s="16" t="s">
        <v>79</v>
      </c>
    </row>
    <row r="230" spans="2:65" s="1" customFormat="1" ht="16.5" customHeight="1">
      <c r="B230" s="288"/>
      <c r="C230" s="257" t="s">
        <v>436</v>
      </c>
      <c r="D230" s="257" t="s">
        <v>137</v>
      </c>
      <c r="E230" s="258" t="s">
        <v>1061</v>
      </c>
      <c r="F230" s="259" t="s">
        <v>1062</v>
      </c>
      <c r="G230" s="260" t="s">
        <v>223</v>
      </c>
      <c r="H230" s="261">
        <v>6</v>
      </c>
      <c r="I230" s="138"/>
      <c r="J230" s="139">
        <f>ROUND(I230*H230,2)</f>
        <v>0</v>
      </c>
      <c r="K230" s="137" t="s">
        <v>141</v>
      </c>
      <c r="L230" s="30"/>
      <c r="M230" s="140" t="s">
        <v>3</v>
      </c>
      <c r="N230" s="141" t="s">
        <v>41</v>
      </c>
      <c r="O230" s="49"/>
      <c r="P230" s="142">
        <f>O230*H230</f>
        <v>0</v>
      </c>
      <c r="Q230" s="142">
        <v>0.0002275</v>
      </c>
      <c r="R230" s="142">
        <f>Q230*H230</f>
        <v>0.001365</v>
      </c>
      <c r="S230" s="142">
        <v>0</v>
      </c>
      <c r="T230" s="143">
        <f>S230*H230</f>
        <v>0</v>
      </c>
      <c r="AR230" s="16" t="s">
        <v>244</v>
      </c>
      <c r="AT230" s="16" t="s">
        <v>137</v>
      </c>
      <c r="AU230" s="16" t="s">
        <v>79</v>
      </c>
      <c r="AY230" s="16" t="s">
        <v>135</v>
      </c>
      <c r="BE230" s="144">
        <f>IF(N230="základní",J230,0)</f>
        <v>0</v>
      </c>
      <c r="BF230" s="144">
        <f>IF(N230="snížená",J230,0)</f>
        <v>0</v>
      </c>
      <c r="BG230" s="144">
        <f>IF(N230="zákl. přenesená",J230,0)</f>
        <v>0</v>
      </c>
      <c r="BH230" s="144">
        <f>IF(N230="sníž. přenesená",J230,0)</f>
        <v>0</v>
      </c>
      <c r="BI230" s="144">
        <f>IF(N230="nulová",J230,0)</f>
        <v>0</v>
      </c>
      <c r="BJ230" s="16" t="s">
        <v>77</v>
      </c>
      <c r="BK230" s="144">
        <f>ROUND(I230*H230,2)</f>
        <v>0</v>
      </c>
      <c r="BL230" s="16" t="s">
        <v>244</v>
      </c>
      <c r="BM230" s="16" t="s">
        <v>1063</v>
      </c>
    </row>
    <row r="231" spans="2:47" s="1" customFormat="1" ht="12">
      <c r="B231" s="288"/>
      <c r="C231" s="262"/>
      <c r="D231" s="263" t="s">
        <v>144</v>
      </c>
      <c r="E231" s="262"/>
      <c r="F231" s="264" t="s">
        <v>1064</v>
      </c>
      <c r="G231" s="262"/>
      <c r="H231" s="262"/>
      <c r="I231" s="84"/>
      <c r="L231" s="30"/>
      <c r="M231" s="145"/>
      <c r="N231" s="49"/>
      <c r="O231" s="49"/>
      <c r="P231" s="49"/>
      <c r="Q231" s="49"/>
      <c r="R231" s="49"/>
      <c r="S231" s="49"/>
      <c r="T231" s="50"/>
      <c r="AT231" s="16" t="s">
        <v>144</v>
      </c>
      <c r="AU231" s="16" t="s">
        <v>79</v>
      </c>
    </row>
    <row r="232" spans="2:65" s="1" customFormat="1" ht="16.5" customHeight="1">
      <c r="B232" s="288"/>
      <c r="C232" s="257" t="s">
        <v>447</v>
      </c>
      <c r="D232" s="257" t="s">
        <v>137</v>
      </c>
      <c r="E232" s="258" t="s">
        <v>1065</v>
      </c>
      <c r="F232" s="259" t="s">
        <v>1066</v>
      </c>
      <c r="G232" s="260" t="s">
        <v>223</v>
      </c>
      <c r="H232" s="261">
        <v>1</v>
      </c>
      <c r="I232" s="138"/>
      <c r="J232" s="139">
        <f>ROUND(I232*H232,2)</f>
        <v>0</v>
      </c>
      <c r="K232" s="137" t="s">
        <v>141</v>
      </c>
      <c r="L232" s="30"/>
      <c r="M232" s="140" t="s">
        <v>3</v>
      </c>
      <c r="N232" s="141" t="s">
        <v>41</v>
      </c>
      <c r="O232" s="49"/>
      <c r="P232" s="142">
        <f>O232*H232</f>
        <v>0</v>
      </c>
      <c r="Q232" s="142">
        <v>0.0002775</v>
      </c>
      <c r="R232" s="142">
        <f>Q232*H232</f>
        <v>0.0002775</v>
      </c>
      <c r="S232" s="142">
        <v>0</v>
      </c>
      <c r="T232" s="143">
        <f>S232*H232</f>
        <v>0</v>
      </c>
      <c r="AR232" s="16" t="s">
        <v>244</v>
      </c>
      <c r="AT232" s="16" t="s">
        <v>137</v>
      </c>
      <c r="AU232" s="16" t="s">
        <v>79</v>
      </c>
      <c r="AY232" s="16" t="s">
        <v>135</v>
      </c>
      <c r="BE232" s="144">
        <f>IF(N232="základní",J232,0)</f>
        <v>0</v>
      </c>
      <c r="BF232" s="144">
        <f>IF(N232="snížená",J232,0)</f>
        <v>0</v>
      </c>
      <c r="BG232" s="144">
        <f>IF(N232="zákl. přenesená",J232,0)</f>
        <v>0</v>
      </c>
      <c r="BH232" s="144">
        <f>IF(N232="sníž. přenesená",J232,0)</f>
        <v>0</v>
      </c>
      <c r="BI232" s="144">
        <f>IF(N232="nulová",J232,0)</f>
        <v>0</v>
      </c>
      <c r="BJ232" s="16" t="s">
        <v>77</v>
      </c>
      <c r="BK232" s="144">
        <f>ROUND(I232*H232,2)</f>
        <v>0</v>
      </c>
      <c r="BL232" s="16" t="s">
        <v>244</v>
      </c>
      <c r="BM232" s="16" t="s">
        <v>1067</v>
      </c>
    </row>
    <row r="233" spans="2:47" s="1" customFormat="1" ht="12">
      <c r="B233" s="288"/>
      <c r="C233" s="262"/>
      <c r="D233" s="263" t="s">
        <v>144</v>
      </c>
      <c r="E233" s="262"/>
      <c r="F233" s="264" t="s">
        <v>1068</v>
      </c>
      <c r="G233" s="262"/>
      <c r="H233" s="262"/>
      <c r="I233" s="84"/>
      <c r="L233" s="30"/>
      <c r="M233" s="145"/>
      <c r="N233" s="49"/>
      <c r="O233" s="49"/>
      <c r="P233" s="49"/>
      <c r="Q233" s="49"/>
      <c r="R233" s="49"/>
      <c r="S233" s="49"/>
      <c r="T233" s="50"/>
      <c r="AT233" s="16" t="s">
        <v>144</v>
      </c>
      <c r="AU233" s="16" t="s">
        <v>79</v>
      </c>
    </row>
    <row r="234" spans="2:65" s="1" customFormat="1" ht="16.5" customHeight="1">
      <c r="B234" s="288"/>
      <c r="C234" s="257" t="s">
        <v>453</v>
      </c>
      <c r="D234" s="257" t="s">
        <v>137</v>
      </c>
      <c r="E234" s="258" t="s">
        <v>1069</v>
      </c>
      <c r="F234" s="259" t="s">
        <v>1070</v>
      </c>
      <c r="G234" s="260" t="s">
        <v>175</v>
      </c>
      <c r="H234" s="261">
        <v>0.328</v>
      </c>
      <c r="I234" s="138"/>
      <c r="J234" s="139">
        <f>ROUND(I234*H234,2)</f>
        <v>0</v>
      </c>
      <c r="K234" s="137" t="s">
        <v>141</v>
      </c>
      <c r="L234" s="30"/>
      <c r="M234" s="140" t="s">
        <v>3</v>
      </c>
      <c r="N234" s="141" t="s">
        <v>41</v>
      </c>
      <c r="O234" s="49"/>
      <c r="P234" s="142">
        <f>O234*H234</f>
        <v>0</v>
      </c>
      <c r="Q234" s="142">
        <v>0</v>
      </c>
      <c r="R234" s="142">
        <f>Q234*H234</f>
        <v>0</v>
      </c>
      <c r="S234" s="142">
        <v>0</v>
      </c>
      <c r="T234" s="143">
        <f>S234*H234</f>
        <v>0</v>
      </c>
      <c r="AR234" s="16" t="s">
        <v>244</v>
      </c>
      <c r="AT234" s="16" t="s">
        <v>137</v>
      </c>
      <c r="AU234" s="16" t="s">
        <v>79</v>
      </c>
      <c r="AY234" s="16" t="s">
        <v>135</v>
      </c>
      <c r="BE234" s="144">
        <f>IF(N234="základní",J234,0)</f>
        <v>0</v>
      </c>
      <c r="BF234" s="144">
        <f>IF(N234="snížená",J234,0)</f>
        <v>0</v>
      </c>
      <c r="BG234" s="144">
        <f>IF(N234="zákl. přenesená",J234,0)</f>
        <v>0</v>
      </c>
      <c r="BH234" s="144">
        <f>IF(N234="sníž. přenesená",J234,0)</f>
        <v>0</v>
      </c>
      <c r="BI234" s="144">
        <f>IF(N234="nulová",J234,0)</f>
        <v>0</v>
      </c>
      <c r="BJ234" s="16" t="s">
        <v>77</v>
      </c>
      <c r="BK234" s="144">
        <f>ROUND(I234*H234,2)</f>
        <v>0</v>
      </c>
      <c r="BL234" s="16" t="s">
        <v>244</v>
      </c>
      <c r="BM234" s="16" t="s">
        <v>1071</v>
      </c>
    </row>
    <row r="235" spans="2:47" s="1" customFormat="1" ht="19.5">
      <c r="B235" s="288"/>
      <c r="C235" s="262"/>
      <c r="D235" s="263" t="s">
        <v>144</v>
      </c>
      <c r="E235" s="262"/>
      <c r="F235" s="264" t="s">
        <v>1072</v>
      </c>
      <c r="G235" s="262"/>
      <c r="H235" s="262"/>
      <c r="I235" s="84"/>
      <c r="L235" s="30"/>
      <c r="M235" s="170"/>
      <c r="N235" s="171"/>
      <c r="O235" s="171"/>
      <c r="P235" s="171"/>
      <c r="Q235" s="171"/>
      <c r="R235" s="171"/>
      <c r="S235" s="171"/>
      <c r="T235" s="172"/>
      <c r="AT235" s="16" t="s">
        <v>144</v>
      </c>
      <c r="AU235" s="16" t="s">
        <v>79</v>
      </c>
    </row>
    <row r="236" spans="2:12" s="1" customFormat="1" ht="6.95" customHeight="1">
      <c r="B236" s="294"/>
      <c r="C236" s="286"/>
      <c r="D236" s="286"/>
      <c r="E236" s="286"/>
      <c r="F236" s="286"/>
      <c r="G236" s="286"/>
      <c r="H236" s="286"/>
      <c r="I236" s="100"/>
      <c r="J236" s="40"/>
      <c r="K236" s="40"/>
      <c r="L236" s="30"/>
    </row>
  </sheetData>
  <sheetProtection algorithmName="SHA-512" hashValue="mY1DA0OY2GCpBoxIb2PNNPkLGTUuVAxwO5//ErQAxdTnNufuxfZu8qyjpC+2h9/uoi1kmTrcQEhXemVoknNU7g==" saltValue="OomMBf7a8OzsgbLedtKYEw==" spinCount="100000" sheet="1" objects="1" scenarios="1"/>
  <autoFilter ref="C87:K235"/>
  <mergeCells count="9">
    <mergeCell ref="E50:H50"/>
    <mergeCell ref="E78:H78"/>
    <mergeCell ref="E80:H80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62"/>
  <sheetViews>
    <sheetView showGridLines="0" workbookViewId="0" topLeftCell="A1">
      <selection activeCell="I91" sqref="I91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82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320" t="s">
        <v>6</v>
      </c>
      <c r="M2" s="321"/>
      <c r="N2" s="321"/>
      <c r="O2" s="321"/>
      <c r="P2" s="321"/>
      <c r="Q2" s="321"/>
      <c r="R2" s="321"/>
      <c r="S2" s="321"/>
      <c r="T2" s="321"/>
      <c r="U2" s="321"/>
      <c r="V2" s="321"/>
      <c r="AT2" s="16" t="s">
        <v>85</v>
      </c>
    </row>
    <row r="3" spans="2:46" ht="6.95" customHeight="1">
      <c r="B3" s="17"/>
      <c r="C3" s="18"/>
      <c r="D3" s="18"/>
      <c r="E3" s="18"/>
      <c r="F3" s="18"/>
      <c r="G3" s="18"/>
      <c r="H3" s="18"/>
      <c r="I3" s="83"/>
      <c r="J3" s="18"/>
      <c r="K3" s="18"/>
      <c r="L3" s="19"/>
      <c r="AT3" s="16" t="s">
        <v>79</v>
      </c>
    </row>
    <row r="4" spans="2:46" ht="24.95" customHeight="1">
      <c r="B4" s="19"/>
      <c r="D4" s="20" t="s">
        <v>92</v>
      </c>
      <c r="L4" s="19"/>
      <c r="M4" s="21" t="s">
        <v>11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25" t="s">
        <v>17</v>
      </c>
      <c r="L6" s="19"/>
    </row>
    <row r="7" spans="2:12" ht="16.5" customHeight="1">
      <c r="B7" s="19"/>
      <c r="E7" s="332" t="str">
        <f>'Rekapitulace stavby'!K6</f>
        <v>Stavební úpravy objektu správní budovy střediska Kohinoor PKÚ s.p.</v>
      </c>
      <c r="F7" s="333"/>
      <c r="G7" s="333"/>
      <c r="H7" s="333"/>
      <c r="L7" s="19"/>
    </row>
    <row r="8" spans="2:12" s="1" customFormat="1" ht="12" customHeight="1">
      <c r="B8" s="30"/>
      <c r="D8" s="25" t="s">
        <v>93</v>
      </c>
      <c r="I8" s="84"/>
      <c r="L8" s="30"/>
    </row>
    <row r="9" spans="2:12" s="1" customFormat="1" ht="36.95" customHeight="1">
      <c r="B9" s="30"/>
      <c r="E9" s="317" t="s">
        <v>1073</v>
      </c>
      <c r="F9" s="316"/>
      <c r="G9" s="316"/>
      <c r="H9" s="316"/>
      <c r="I9" s="84"/>
      <c r="L9" s="30"/>
    </row>
    <row r="10" spans="2:12" s="1" customFormat="1" ht="12">
      <c r="B10" s="30"/>
      <c r="I10" s="84"/>
      <c r="L10" s="30"/>
    </row>
    <row r="11" spans="2:12" s="1" customFormat="1" ht="12" customHeight="1">
      <c r="B11" s="30"/>
      <c r="D11" s="25" t="s">
        <v>19</v>
      </c>
      <c r="F11" s="16" t="s">
        <v>3</v>
      </c>
      <c r="I11" s="85" t="s">
        <v>20</v>
      </c>
      <c r="J11" s="16" t="s">
        <v>3</v>
      </c>
      <c r="L11" s="30"/>
    </row>
    <row r="12" spans="2:12" s="1" customFormat="1" ht="12" customHeight="1">
      <c r="B12" s="30"/>
      <c r="D12" s="25" t="s">
        <v>21</v>
      </c>
      <c r="F12" s="16" t="s">
        <v>22</v>
      </c>
      <c r="I12" s="85" t="s">
        <v>23</v>
      </c>
      <c r="J12" s="287" t="str">
        <f>'Rekapitulace stavby'!AN8</f>
        <v>30. 8. 2019</v>
      </c>
      <c r="L12" s="30"/>
    </row>
    <row r="13" spans="2:12" s="1" customFormat="1" ht="10.9" customHeight="1">
      <c r="B13" s="30"/>
      <c r="I13" s="84"/>
      <c r="L13" s="30"/>
    </row>
    <row r="14" spans="2:12" s="1" customFormat="1" ht="12" customHeight="1">
      <c r="B14" s="30"/>
      <c r="D14" s="25" t="s">
        <v>25</v>
      </c>
      <c r="I14" s="85" t="s">
        <v>26</v>
      </c>
      <c r="J14" s="16" t="str">
        <f>IF('Rekapitulace stavby'!AN10="","",'Rekapitulace stavby'!AN10)</f>
        <v/>
      </c>
      <c r="L14" s="30"/>
    </row>
    <row r="15" spans="2:12" s="1" customFormat="1" ht="18" customHeight="1">
      <c r="B15" s="30"/>
      <c r="E15" s="16" t="str">
        <f>IF('Rekapitulace stavby'!E11="","",'Rekapitulace stavby'!E11)</f>
        <v xml:space="preserve"> </v>
      </c>
      <c r="I15" s="85" t="s">
        <v>27</v>
      </c>
      <c r="J15" s="16" t="str">
        <f>IF('Rekapitulace stavby'!AN11="","",'Rekapitulace stavby'!AN11)</f>
        <v/>
      </c>
      <c r="L15" s="30"/>
    </row>
    <row r="16" spans="2:12" s="1" customFormat="1" ht="6.95" customHeight="1">
      <c r="B16" s="30"/>
      <c r="I16" s="84"/>
      <c r="L16" s="30"/>
    </row>
    <row r="17" spans="2:12" s="1" customFormat="1" ht="12" customHeight="1">
      <c r="B17" s="30"/>
      <c r="D17" s="25" t="s">
        <v>28</v>
      </c>
      <c r="I17" s="85" t="s">
        <v>26</v>
      </c>
      <c r="J17" s="26" t="str">
        <f>'Rekapitulace stavby'!AN13</f>
        <v>Vyplň údaj</v>
      </c>
      <c r="L17" s="30"/>
    </row>
    <row r="18" spans="2:12" s="1" customFormat="1" ht="18" customHeight="1">
      <c r="B18" s="30"/>
      <c r="E18" s="334" t="str">
        <f>'Rekapitulace stavby'!E14</f>
        <v>Vyplň údaj</v>
      </c>
      <c r="F18" s="335"/>
      <c r="G18" s="335"/>
      <c r="H18" s="335"/>
      <c r="I18" s="85" t="s">
        <v>27</v>
      </c>
      <c r="J18" s="26" t="str">
        <f>'Rekapitulace stavby'!AN14</f>
        <v>Vyplň údaj</v>
      </c>
      <c r="L18" s="30"/>
    </row>
    <row r="19" spans="2:12" s="1" customFormat="1" ht="6.95" customHeight="1">
      <c r="B19" s="30"/>
      <c r="I19" s="84"/>
      <c r="L19" s="30"/>
    </row>
    <row r="20" spans="2:12" s="1" customFormat="1" ht="12" customHeight="1">
      <c r="B20" s="30"/>
      <c r="D20" s="25" t="s">
        <v>30</v>
      </c>
      <c r="I20" s="85" t="s">
        <v>26</v>
      </c>
      <c r="J20" s="16" t="s">
        <v>3</v>
      </c>
      <c r="L20" s="30"/>
    </row>
    <row r="21" spans="2:12" s="1" customFormat="1" ht="18" customHeight="1">
      <c r="B21" s="30"/>
      <c r="E21" s="16" t="s">
        <v>31</v>
      </c>
      <c r="I21" s="85" t="s">
        <v>27</v>
      </c>
      <c r="J21" s="16" t="s">
        <v>3</v>
      </c>
      <c r="L21" s="30"/>
    </row>
    <row r="22" spans="2:12" s="1" customFormat="1" ht="6.95" customHeight="1">
      <c r="B22" s="30"/>
      <c r="I22" s="84"/>
      <c r="L22" s="30"/>
    </row>
    <row r="23" spans="2:12" s="1" customFormat="1" ht="12" customHeight="1">
      <c r="B23" s="30"/>
      <c r="D23" s="25" t="s">
        <v>33</v>
      </c>
      <c r="I23" s="85" t="s">
        <v>26</v>
      </c>
      <c r="J23" s="16" t="s">
        <v>3</v>
      </c>
      <c r="L23" s="30"/>
    </row>
    <row r="24" spans="2:12" s="1" customFormat="1" ht="18" customHeight="1">
      <c r="B24" s="30"/>
      <c r="E24" s="16" t="s">
        <v>34</v>
      </c>
      <c r="I24" s="85" t="s">
        <v>27</v>
      </c>
      <c r="J24" s="16" t="s">
        <v>3</v>
      </c>
      <c r="L24" s="30"/>
    </row>
    <row r="25" spans="2:12" s="1" customFormat="1" ht="6.95" customHeight="1">
      <c r="B25" s="30"/>
      <c r="I25" s="84"/>
      <c r="L25" s="30"/>
    </row>
    <row r="26" spans="2:12" s="1" customFormat="1" ht="12" customHeight="1">
      <c r="B26" s="30"/>
      <c r="D26" s="25" t="s">
        <v>35</v>
      </c>
      <c r="I26" s="84"/>
      <c r="L26" s="30"/>
    </row>
    <row r="27" spans="2:12" s="6" customFormat="1" ht="16.5" customHeight="1">
      <c r="B27" s="86"/>
      <c r="E27" s="326" t="s">
        <v>3</v>
      </c>
      <c r="F27" s="326"/>
      <c r="G27" s="326"/>
      <c r="H27" s="326"/>
      <c r="I27" s="87"/>
      <c r="L27" s="86"/>
    </row>
    <row r="28" spans="2:12" s="1" customFormat="1" ht="6.95" customHeight="1">
      <c r="B28" s="30"/>
      <c r="I28" s="84"/>
      <c r="L28" s="30"/>
    </row>
    <row r="29" spans="2:12" s="1" customFormat="1" ht="6.95" customHeight="1">
      <c r="B29" s="30"/>
      <c r="D29" s="47"/>
      <c r="E29" s="47"/>
      <c r="F29" s="47"/>
      <c r="G29" s="47"/>
      <c r="H29" s="47"/>
      <c r="I29" s="88"/>
      <c r="J29" s="47"/>
      <c r="K29" s="47"/>
      <c r="L29" s="30"/>
    </row>
    <row r="30" spans="2:12" s="1" customFormat="1" ht="25.35" customHeight="1">
      <c r="B30" s="30"/>
      <c r="D30" s="89" t="s">
        <v>37</v>
      </c>
      <c r="I30" s="84"/>
      <c r="J30" s="60">
        <f>ROUND(J84,2)</f>
        <v>0</v>
      </c>
      <c r="L30" s="30"/>
    </row>
    <row r="31" spans="2:12" s="1" customFormat="1" ht="6.95" customHeight="1">
      <c r="B31" s="30"/>
      <c r="D31" s="47"/>
      <c r="E31" s="47"/>
      <c r="F31" s="47"/>
      <c r="G31" s="47"/>
      <c r="H31" s="47"/>
      <c r="I31" s="88"/>
      <c r="J31" s="47"/>
      <c r="K31" s="47"/>
      <c r="L31" s="30"/>
    </row>
    <row r="32" spans="2:12" s="1" customFormat="1" ht="14.45" customHeight="1">
      <c r="B32" s="30"/>
      <c r="F32" s="33" t="s">
        <v>39</v>
      </c>
      <c r="I32" s="90"/>
      <c r="J32" s="33"/>
      <c r="L32" s="30"/>
    </row>
    <row r="33" spans="2:12" s="1" customFormat="1" ht="14.45" customHeight="1">
      <c r="B33" s="30"/>
      <c r="D33" s="25" t="s">
        <v>40</v>
      </c>
      <c r="E33" s="25" t="s">
        <v>41</v>
      </c>
      <c r="F33" s="91">
        <f>ROUND((SUM(BE84:BE161)),2)</f>
        <v>0</v>
      </c>
      <c r="I33" s="92"/>
      <c r="J33" s="91"/>
      <c r="L33" s="30"/>
    </row>
    <row r="34" spans="2:12" s="1" customFormat="1" ht="14.45" customHeight="1">
      <c r="B34" s="30"/>
      <c r="E34" s="25" t="s">
        <v>42</v>
      </c>
      <c r="F34" s="91">
        <f>ROUND((SUM(BF84:BF161)),2)</f>
        <v>0</v>
      </c>
      <c r="I34" s="92"/>
      <c r="J34" s="91"/>
      <c r="L34" s="30"/>
    </row>
    <row r="35" spans="2:12" s="1" customFormat="1" ht="14.45" customHeight="1" hidden="1">
      <c r="B35" s="30"/>
      <c r="E35" s="25" t="s">
        <v>43</v>
      </c>
      <c r="F35" s="91">
        <f>ROUND((SUM(BG84:BG161)),2)</f>
        <v>0</v>
      </c>
      <c r="I35" s="92"/>
      <c r="J35" s="91"/>
      <c r="L35" s="30"/>
    </row>
    <row r="36" spans="2:12" s="1" customFormat="1" ht="14.45" customHeight="1" hidden="1">
      <c r="B36" s="30"/>
      <c r="E36" s="25" t="s">
        <v>44</v>
      </c>
      <c r="F36" s="91">
        <f>ROUND((SUM(BH84:BH161)),2)</f>
        <v>0</v>
      </c>
      <c r="I36" s="92"/>
      <c r="J36" s="91"/>
      <c r="L36" s="30"/>
    </row>
    <row r="37" spans="2:12" s="1" customFormat="1" ht="14.45" customHeight="1" hidden="1">
      <c r="B37" s="30"/>
      <c r="E37" s="25" t="s">
        <v>45</v>
      </c>
      <c r="F37" s="91">
        <f>ROUND((SUM(BI84:BI161)),2)</f>
        <v>0</v>
      </c>
      <c r="I37" s="92"/>
      <c r="J37" s="91"/>
      <c r="L37" s="30"/>
    </row>
    <row r="38" spans="2:12" s="1" customFormat="1" ht="6.95" customHeight="1">
      <c r="B38" s="30"/>
      <c r="I38" s="84"/>
      <c r="L38" s="30"/>
    </row>
    <row r="39" spans="2:12" s="1" customFormat="1" ht="25.35" customHeight="1">
      <c r="B39" s="30"/>
      <c r="C39" s="93"/>
      <c r="D39" s="94" t="s">
        <v>46</v>
      </c>
      <c r="E39" s="51"/>
      <c r="F39" s="51"/>
      <c r="G39" s="95" t="s">
        <v>47</v>
      </c>
      <c r="H39" s="96" t="s">
        <v>48</v>
      </c>
      <c r="I39" s="97"/>
      <c r="J39" s="98"/>
      <c r="K39" s="99"/>
      <c r="L39" s="30"/>
    </row>
    <row r="40" spans="2:12" s="1" customFormat="1" ht="14.45" customHeight="1">
      <c r="B40" s="39"/>
      <c r="C40" s="40"/>
      <c r="D40" s="40"/>
      <c r="E40" s="40"/>
      <c r="F40" s="40"/>
      <c r="G40" s="40"/>
      <c r="H40" s="40"/>
      <c r="I40" s="100"/>
      <c r="J40" s="40"/>
      <c r="K40" s="40"/>
      <c r="L40" s="30"/>
    </row>
    <row r="44" spans="2:12" s="1" customFormat="1" ht="6.95" customHeight="1">
      <c r="B44" s="41"/>
      <c r="C44" s="42"/>
      <c r="D44" s="42"/>
      <c r="E44" s="42"/>
      <c r="F44" s="42"/>
      <c r="G44" s="42"/>
      <c r="H44" s="42"/>
      <c r="I44" s="101"/>
      <c r="J44" s="42"/>
      <c r="K44" s="42"/>
      <c r="L44" s="30"/>
    </row>
    <row r="45" spans="2:12" s="1" customFormat="1" ht="24.95" customHeight="1">
      <c r="B45" s="30"/>
      <c r="C45" s="20" t="s">
        <v>95</v>
      </c>
      <c r="I45" s="84"/>
      <c r="L45" s="30"/>
    </row>
    <row r="46" spans="2:12" s="1" customFormat="1" ht="6.95" customHeight="1">
      <c r="B46" s="30"/>
      <c r="I46" s="84"/>
      <c r="L46" s="30"/>
    </row>
    <row r="47" spans="2:12" s="1" customFormat="1" ht="12" customHeight="1">
      <c r="B47" s="30"/>
      <c r="C47" s="25" t="s">
        <v>17</v>
      </c>
      <c r="I47" s="84"/>
      <c r="L47" s="30"/>
    </row>
    <row r="48" spans="2:12" s="1" customFormat="1" ht="16.5" customHeight="1">
      <c r="B48" s="30"/>
      <c r="E48" s="332" t="str">
        <f>E7</f>
        <v>Stavební úpravy objektu správní budovy střediska Kohinoor PKÚ s.p.</v>
      </c>
      <c r="F48" s="333"/>
      <c r="G48" s="333"/>
      <c r="H48" s="333"/>
      <c r="I48" s="84"/>
      <c r="L48" s="30"/>
    </row>
    <row r="49" spans="2:12" s="1" customFormat="1" ht="12" customHeight="1">
      <c r="B49" s="30"/>
      <c r="C49" s="25" t="s">
        <v>93</v>
      </c>
      <c r="I49" s="84"/>
      <c r="L49" s="30"/>
    </row>
    <row r="50" spans="2:12" s="1" customFormat="1" ht="16.5" customHeight="1">
      <c r="B50" s="30"/>
      <c r="E50" s="317" t="str">
        <f>E9</f>
        <v>03 - vytápění</v>
      </c>
      <c r="F50" s="316"/>
      <c r="G50" s="316"/>
      <c r="H50" s="316"/>
      <c r="I50" s="84"/>
      <c r="L50" s="30"/>
    </row>
    <row r="51" spans="2:12" s="1" customFormat="1" ht="6.95" customHeight="1">
      <c r="B51" s="30"/>
      <c r="I51" s="84"/>
      <c r="L51" s="30"/>
    </row>
    <row r="52" spans="2:12" s="1" customFormat="1" ht="12" customHeight="1">
      <c r="B52" s="30"/>
      <c r="C52" s="25" t="s">
        <v>21</v>
      </c>
      <c r="F52" s="16" t="str">
        <f>F12</f>
        <v xml:space="preserve"> </v>
      </c>
      <c r="I52" s="85" t="s">
        <v>23</v>
      </c>
      <c r="J52" s="46" t="str">
        <f>IF(J12="","",J12)</f>
        <v>30. 8. 2019</v>
      </c>
      <c r="L52" s="30"/>
    </row>
    <row r="53" spans="2:12" s="1" customFormat="1" ht="6.95" customHeight="1">
      <c r="B53" s="30"/>
      <c r="I53" s="84"/>
      <c r="L53" s="30"/>
    </row>
    <row r="54" spans="2:12" s="1" customFormat="1" ht="13.7" customHeight="1">
      <c r="B54" s="30"/>
      <c r="C54" s="25" t="s">
        <v>25</v>
      </c>
      <c r="F54" s="16" t="str">
        <f>E15</f>
        <v xml:space="preserve"> </v>
      </c>
      <c r="I54" s="85" t="s">
        <v>30</v>
      </c>
      <c r="J54" s="28" t="str">
        <f>E21</f>
        <v>DRAKISA</v>
      </c>
      <c r="L54" s="30"/>
    </row>
    <row r="55" spans="2:12" s="1" customFormat="1" ht="13.7" customHeight="1">
      <c r="B55" s="30"/>
      <c r="C55" s="25" t="s">
        <v>28</v>
      </c>
      <c r="F55" s="16" t="str">
        <f>IF(E18="","",E18)</f>
        <v>Vyplň údaj</v>
      </c>
      <c r="I55" s="85" t="s">
        <v>33</v>
      </c>
      <c r="J55" s="28" t="str">
        <f>E24</f>
        <v>Krajovský</v>
      </c>
      <c r="L55" s="30"/>
    </row>
    <row r="56" spans="2:12" s="1" customFormat="1" ht="10.35" customHeight="1">
      <c r="B56" s="30"/>
      <c r="I56" s="84"/>
      <c r="L56" s="30"/>
    </row>
    <row r="57" spans="2:12" s="1" customFormat="1" ht="29.25" customHeight="1">
      <c r="B57" s="30"/>
      <c r="C57" s="102" t="s">
        <v>96</v>
      </c>
      <c r="D57" s="93"/>
      <c r="E57" s="93"/>
      <c r="F57" s="93"/>
      <c r="G57" s="93"/>
      <c r="H57" s="93"/>
      <c r="I57" s="103"/>
      <c r="J57" s="104" t="s">
        <v>97</v>
      </c>
      <c r="K57" s="93"/>
      <c r="L57" s="30"/>
    </row>
    <row r="58" spans="2:12" s="1" customFormat="1" ht="10.35" customHeight="1">
      <c r="B58" s="30"/>
      <c r="I58" s="84"/>
      <c r="L58" s="30"/>
    </row>
    <row r="59" spans="2:47" s="1" customFormat="1" ht="22.9" customHeight="1">
      <c r="B59" s="30"/>
      <c r="C59" s="105" t="s">
        <v>67</v>
      </c>
      <c r="I59" s="84"/>
      <c r="J59" s="60">
        <f>J84</f>
        <v>0</v>
      </c>
      <c r="L59" s="30"/>
      <c r="AU59" s="16" t="s">
        <v>98</v>
      </c>
    </row>
    <row r="60" spans="2:12" s="7" customFormat="1" ht="24.95" customHeight="1">
      <c r="B60" s="106"/>
      <c r="D60" s="107" t="s">
        <v>109</v>
      </c>
      <c r="E60" s="108"/>
      <c r="F60" s="108"/>
      <c r="G60" s="108"/>
      <c r="H60" s="108"/>
      <c r="I60" s="109"/>
      <c r="J60" s="110">
        <f>J85</f>
        <v>0</v>
      </c>
      <c r="L60" s="106"/>
    </row>
    <row r="61" spans="2:12" s="8" customFormat="1" ht="19.9" customHeight="1">
      <c r="B61" s="111"/>
      <c r="D61" s="112" t="s">
        <v>1074</v>
      </c>
      <c r="E61" s="113"/>
      <c r="F61" s="113"/>
      <c r="G61" s="113"/>
      <c r="H61" s="113"/>
      <c r="I61" s="114"/>
      <c r="J61" s="115">
        <f>J86</f>
        <v>0</v>
      </c>
      <c r="L61" s="111"/>
    </row>
    <row r="62" spans="2:12" s="8" customFormat="1" ht="19.9" customHeight="1">
      <c r="B62" s="111"/>
      <c r="D62" s="112" t="s">
        <v>1075</v>
      </c>
      <c r="E62" s="113"/>
      <c r="F62" s="113"/>
      <c r="G62" s="113"/>
      <c r="H62" s="113"/>
      <c r="I62" s="114"/>
      <c r="J62" s="115">
        <f>J111</f>
        <v>0</v>
      </c>
      <c r="L62" s="111"/>
    </row>
    <row r="63" spans="2:12" s="8" customFormat="1" ht="19.9" customHeight="1">
      <c r="B63" s="111"/>
      <c r="D63" s="112" t="s">
        <v>1076</v>
      </c>
      <c r="E63" s="113"/>
      <c r="F63" s="113"/>
      <c r="G63" s="113"/>
      <c r="H63" s="113"/>
      <c r="I63" s="114"/>
      <c r="J63" s="115">
        <f>J130</f>
        <v>0</v>
      </c>
      <c r="L63" s="111"/>
    </row>
    <row r="64" spans="2:12" s="7" customFormat="1" ht="24.95" customHeight="1">
      <c r="B64" s="106"/>
      <c r="D64" s="107" t="s">
        <v>1077</v>
      </c>
      <c r="E64" s="108"/>
      <c r="F64" s="108"/>
      <c r="G64" s="108"/>
      <c r="H64" s="108"/>
      <c r="I64" s="109"/>
      <c r="J64" s="110">
        <f>J159</f>
        <v>0</v>
      </c>
      <c r="L64" s="106"/>
    </row>
    <row r="65" spans="2:12" s="1" customFormat="1" ht="21.75" customHeight="1">
      <c r="B65" s="30"/>
      <c r="I65" s="84"/>
      <c r="L65" s="30"/>
    </row>
    <row r="66" spans="2:12" s="1" customFormat="1" ht="6.95" customHeight="1">
      <c r="B66" s="39"/>
      <c r="C66" s="40"/>
      <c r="D66" s="40"/>
      <c r="E66" s="40"/>
      <c r="F66" s="40"/>
      <c r="G66" s="40"/>
      <c r="H66" s="40"/>
      <c r="I66" s="100"/>
      <c r="J66" s="40"/>
      <c r="K66" s="40"/>
      <c r="L66" s="30"/>
    </row>
    <row r="70" spans="2:12" s="1" customFormat="1" ht="6.95" customHeight="1">
      <c r="B70" s="41"/>
      <c r="C70" s="42"/>
      <c r="D70" s="42"/>
      <c r="E70" s="42"/>
      <c r="F70" s="42"/>
      <c r="G70" s="42"/>
      <c r="H70" s="42"/>
      <c r="I70" s="101"/>
      <c r="J70" s="42"/>
      <c r="K70" s="42"/>
      <c r="L70" s="30"/>
    </row>
    <row r="71" spans="2:12" s="1" customFormat="1" ht="24.95" customHeight="1">
      <c r="B71" s="30"/>
      <c r="C71" s="20" t="s">
        <v>120</v>
      </c>
      <c r="I71" s="84"/>
      <c r="L71" s="30"/>
    </row>
    <row r="72" spans="2:12" s="1" customFormat="1" ht="6.95" customHeight="1">
      <c r="B72" s="30"/>
      <c r="I72" s="84"/>
      <c r="L72" s="30"/>
    </row>
    <row r="73" spans="2:12" s="1" customFormat="1" ht="12" customHeight="1">
      <c r="B73" s="30"/>
      <c r="C73" s="25" t="s">
        <v>17</v>
      </c>
      <c r="I73" s="84"/>
      <c r="L73" s="30"/>
    </row>
    <row r="74" spans="2:12" s="1" customFormat="1" ht="16.5" customHeight="1">
      <c r="B74" s="30"/>
      <c r="E74" s="332" t="str">
        <f>E7</f>
        <v>Stavební úpravy objektu správní budovy střediska Kohinoor PKÚ s.p.</v>
      </c>
      <c r="F74" s="333"/>
      <c r="G74" s="333"/>
      <c r="H74" s="333"/>
      <c r="I74" s="84"/>
      <c r="L74" s="30"/>
    </row>
    <row r="75" spans="2:12" s="1" customFormat="1" ht="12" customHeight="1">
      <c r="B75" s="30"/>
      <c r="C75" s="25" t="s">
        <v>93</v>
      </c>
      <c r="I75" s="84"/>
      <c r="L75" s="30"/>
    </row>
    <row r="76" spans="2:12" s="1" customFormat="1" ht="16.5" customHeight="1">
      <c r="B76" s="30"/>
      <c r="E76" s="317" t="str">
        <f>E9</f>
        <v>03 - vytápění</v>
      </c>
      <c r="F76" s="316"/>
      <c r="G76" s="316"/>
      <c r="H76" s="316"/>
      <c r="I76" s="84"/>
      <c r="L76" s="30"/>
    </row>
    <row r="77" spans="2:12" s="1" customFormat="1" ht="6.95" customHeight="1">
      <c r="B77" s="30"/>
      <c r="I77" s="84"/>
      <c r="L77" s="30"/>
    </row>
    <row r="78" spans="2:12" s="1" customFormat="1" ht="12" customHeight="1">
      <c r="B78" s="30"/>
      <c r="C78" s="25" t="s">
        <v>21</v>
      </c>
      <c r="F78" s="16" t="str">
        <f>F12</f>
        <v xml:space="preserve"> </v>
      </c>
      <c r="I78" s="85" t="s">
        <v>23</v>
      </c>
      <c r="J78" s="46" t="str">
        <f>IF(J12="","",J12)</f>
        <v>30. 8. 2019</v>
      </c>
      <c r="L78" s="30"/>
    </row>
    <row r="79" spans="2:12" s="1" customFormat="1" ht="6.95" customHeight="1">
      <c r="B79" s="30"/>
      <c r="I79" s="84"/>
      <c r="L79" s="30"/>
    </row>
    <row r="80" spans="2:12" s="1" customFormat="1" ht="13.7" customHeight="1">
      <c r="B80" s="30"/>
      <c r="C80" s="25" t="s">
        <v>25</v>
      </c>
      <c r="F80" s="16" t="str">
        <f>E15</f>
        <v xml:space="preserve"> </v>
      </c>
      <c r="I80" s="85" t="s">
        <v>30</v>
      </c>
      <c r="J80" s="28" t="str">
        <f>E21</f>
        <v>DRAKISA</v>
      </c>
      <c r="L80" s="30"/>
    </row>
    <row r="81" spans="2:12" s="1" customFormat="1" ht="13.7" customHeight="1">
      <c r="B81" s="30"/>
      <c r="C81" s="25" t="s">
        <v>28</v>
      </c>
      <c r="F81" s="16" t="str">
        <f>IF(E18="","",E18)</f>
        <v>Vyplň údaj</v>
      </c>
      <c r="I81" s="85" t="s">
        <v>33</v>
      </c>
      <c r="J81" s="28" t="str">
        <f>E24</f>
        <v>Krajovský</v>
      </c>
      <c r="L81" s="30"/>
    </row>
    <row r="82" spans="2:12" s="1" customFormat="1" ht="10.35" customHeight="1">
      <c r="B82" s="30"/>
      <c r="I82" s="84"/>
      <c r="L82" s="30"/>
    </row>
    <row r="83" spans="2:20" s="9" customFormat="1" ht="29.25" customHeight="1">
      <c r="B83" s="116"/>
      <c r="C83" s="117" t="s">
        <v>121</v>
      </c>
      <c r="D83" s="118" t="s">
        <v>54</v>
      </c>
      <c r="E83" s="118" t="s">
        <v>51</v>
      </c>
      <c r="F83" s="118" t="s">
        <v>52</v>
      </c>
      <c r="G83" s="118" t="s">
        <v>122</v>
      </c>
      <c r="H83" s="118" t="s">
        <v>123</v>
      </c>
      <c r="I83" s="119" t="s">
        <v>124</v>
      </c>
      <c r="J83" s="118" t="s">
        <v>97</v>
      </c>
      <c r="K83" s="120" t="s">
        <v>125</v>
      </c>
      <c r="L83" s="116"/>
      <c r="M83" s="53" t="s">
        <v>3</v>
      </c>
      <c r="N83" s="54" t="s">
        <v>40</v>
      </c>
      <c r="O83" s="54" t="s">
        <v>126</v>
      </c>
      <c r="P83" s="54" t="s">
        <v>127</v>
      </c>
      <c r="Q83" s="54" t="s">
        <v>128</v>
      </c>
      <c r="R83" s="54" t="s">
        <v>129</v>
      </c>
      <c r="S83" s="54" t="s">
        <v>130</v>
      </c>
      <c r="T83" s="55" t="s">
        <v>131</v>
      </c>
    </row>
    <row r="84" spans="2:63" s="1" customFormat="1" ht="22.9" customHeight="1">
      <c r="B84" s="30"/>
      <c r="C84" s="58" t="s">
        <v>132</v>
      </c>
      <c r="I84" s="84"/>
      <c r="J84" s="121">
        <f>BK84</f>
        <v>0</v>
      </c>
      <c r="L84" s="30"/>
      <c r="M84" s="56"/>
      <c r="N84" s="47"/>
      <c r="O84" s="47"/>
      <c r="P84" s="122">
        <f>P85+P159</f>
        <v>0</v>
      </c>
      <c r="Q84" s="47"/>
      <c r="R84" s="122">
        <f>R85+R159</f>
        <v>0.7368052970000001</v>
      </c>
      <c r="S84" s="47"/>
      <c r="T84" s="123">
        <f>T85+T159</f>
        <v>0.7656000000000001</v>
      </c>
      <c r="AT84" s="16" t="s">
        <v>68</v>
      </c>
      <c r="AU84" s="16" t="s">
        <v>98</v>
      </c>
      <c r="BK84" s="124">
        <f>BK85+BK159</f>
        <v>0</v>
      </c>
    </row>
    <row r="85" spans="2:63" s="10" customFormat="1" ht="25.9" customHeight="1">
      <c r="B85" s="125"/>
      <c r="C85" s="253"/>
      <c r="D85" s="254" t="s">
        <v>68</v>
      </c>
      <c r="E85" s="255" t="s">
        <v>496</v>
      </c>
      <c r="F85" s="255" t="s">
        <v>497</v>
      </c>
      <c r="G85" s="253"/>
      <c r="H85" s="253"/>
      <c r="I85" s="127"/>
      <c r="J85" s="128">
        <f>BK85</f>
        <v>0</v>
      </c>
      <c r="L85" s="125"/>
      <c r="M85" s="129"/>
      <c r="N85" s="130"/>
      <c r="O85" s="130"/>
      <c r="P85" s="131">
        <f>P86+P111+P130</f>
        <v>0</v>
      </c>
      <c r="Q85" s="130"/>
      <c r="R85" s="131">
        <f>R86+R111+R130</f>
        <v>0.7368052970000001</v>
      </c>
      <c r="S85" s="130"/>
      <c r="T85" s="132">
        <f>T86+T111+T130</f>
        <v>0.7656000000000001</v>
      </c>
      <c r="AR85" s="126" t="s">
        <v>79</v>
      </c>
      <c r="AT85" s="133" t="s">
        <v>68</v>
      </c>
      <c r="AU85" s="133" t="s">
        <v>69</v>
      </c>
      <c r="AY85" s="126" t="s">
        <v>135</v>
      </c>
      <c r="BK85" s="134">
        <f>BK86+BK111+BK130</f>
        <v>0</v>
      </c>
    </row>
    <row r="86" spans="2:63" s="10" customFormat="1" ht="22.9" customHeight="1">
      <c r="B86" s="125"/>
      <c r="C86" s="253"/>
      <c r="D86" s="254" t="s">
        <v>68</v>
      </c>
      <c r="E86" s="256" t="s">
        <v>1078</v>
      </c>
      <c r="F86" s="256" t="s">
        <v>1079</v>
      </c>
      <c r="G86" s="253"/>
      <c r="H86" s="253"/>
      <c r="I86" s="127"/>
      <c r="J86" s="135">
        <f>BK86</f>
        <v>0</v>
      </c>
      <c r="L86" s="125"/>
      <c r="M86" s="129"/>
      <c r="N86" s="130"/>
      <c r="O86" s="130"/>
      <c r="P86" s="131">
        <f>SUM(P87:P110)</f>
        <v>0</v>
      </c>
      <c r="Q86" s="130"/>
      <c r="R86" s="131">
        <f>SUM(R87:R110)</f>
        <v>0.27728017000000005</v>
      </c>
      <c r="S86" s="130"/>
      <c r="T86" s="132">
        <f>SUM(T87:T110)</f>
        <v>0.48000000000000004</v>
      </c>
      <c r="AR86" s="126" t="s">
        <v>79</v>
      </c>
      <c r="AT86" s="133" t="s">
        <v>68</v>
      </c>
      <c r="AU86" s="133" t="s">
        <v>77</v>
      </c>
      <c r="AY86" s="126" t="s">
        <v>135</v>
      </c>
      <c r="BK86" s="134">
        <f>SUM(BK87:BK110)</f>
        <v>0</v>
      </c>
    </row>
    <row r="87" spans="2:65" s="1" customFormat="1" ht="16.5" customHeight="1">
      <c r="B87" s="136"/>
      <c r="C87" s="257" t="s">
        <v>77</v>
      </c>
      <c r="D87" s="257" t="s">
        <v>137</v>
      </c>
      <c r="E87" s="258" t="s">
        <v>1080</v>
      </c>
      <c r="F87" s="259" t="s">
        <v>1081</v>
      </c>
      <c r="G87" s="260" t="s">
        <v>275</v>
      </c>
      <c r="H87" s="261">
        <v>150</v>
      </c>
      <c r="I87" s="138"/>
      <c r="J87" s="139">
        <f>ROUND(I87*H87,2)</f>
        <v>0</v>
      </c>
      <c r="K87" s="137" t="s">
        <v>141</v>
      </c>
      <c r="L87" s="30"/>
      <c r="M87" s="140" t="s">
        <v>3</v>
      </c>
      <c r="N87" s="141" t="s">
        <v>41</v>
      </c>
      <c r="O87" s="49"/>
      <c r="P87" s="142">
        <f>O87*H87</f>
        <v>0</v>
      </c>
      <c r="Q87" s="142">
        <v>1.995E-05</v>
      </c>
      <c r="R87" s="142">
        <f>Q87*H87</f>
        <v>0.0029925</v>
      </c>
      <c r="S87" s="142">
        <v>0.0032</v>
      </c>
      <c r="T87" s="143">
        <f>S87*H87</f>
        <v>0.48000000000000004</v>
      </c>
      <c r="AR87" s="16" t="s">
        <v>244</v>
      </c>
      <c r="AT87" s="16" t="s">
        <v>137</v>
      </c>
      <c r="AU87" s="16" t="s">
        <v>79</v>
      </c>
      <c r="AY87" s="16" t="s">
        <v>135</v>
      </c>
      <c r="BE87" s="144">
        <f>IF(N87="základní",J87,0)</f>
        <v>0</v>
      </c>
      <c r="BF87" s="144">
        <f>IF(N87="snížená",J87,0)</f>
        <v>0</v>
      </c>
      <c r="BG87" s="144">
        <f>IF(N87="zákl. přenesená",J87,0)</f>
        <v>0</v>
      </c>
      <c r="BH87" s="144">
        <f>IF(N87="sníž. přenesená",J87,0)</f>
        <v>0</v>
      </c>
      <c r="BI87" s="144">
        <f>IF(N87="nulová",J87,0)</f>
        <v>0</v>
      </c>
      <c r="BJ87" s="16" t="s">
        <v>77</v>
      </c>
      <c r="BK87" s="144">
        <f>ROUND(I87*H87,2)</f>
        <v>0</v>
      </c>
      <c r="BL87" s="16" t="s">
        <v>244</v>
      </c>
      <c r="BM87" s="16" t="s">
        <v>1082</v>
      </c>
    </row>
    <row r="88" spans="2:47" s="1" customFormat="1" ht="12">
      <c r="B88" s="30"/>
      <c r="C88" s="262"/>
      <c r="D88" s="263" t="s">
        <v>144</v>
      </c>
      <c r="E88" s="262"/>
      <c r="F88" s="264" t="s">
        <v>1083</v>
      </c>
      <c r="G88" s="262"/>
      <c r="H88" s="262"/>
      <c r="I88" s="84"/>
      <c r="L88" s="30"/>
      <c r="M88" s="145"/>
      <c r="N88" s="49"/>
      <c r="O88" s="49"/>
      <c r="P88" s="49"/>
      <c r="Q88" s="49"/>
      <c r="R88" s="49"/>
      <c r="S88" s="49"/>
      <c r="T88" s="50"/>
      <c r="AT88" s="16" t="s">
        <v>144</v>
      </c>
      <c r="AU88" s="16" t="s">
        <v>79</v>
      </c>
    </row>
    <row r="89" spans="2:65" s="1" customFormat="1" ht="16.5" customHeight="1">
      <c r="B89" s="136"/>
      <c r="C89" s="257" t="s">
        <v>79</v>
      </c>
      <c r="D89" s="257" t="s">
        <v>137</v>
      </c>
      <c r="E89" s="258" t="s">
        <v>1084</v>
      </c>
      <c r="F89" s="259" t="s">
        <v>1085</v>
      </c>
      <c r="G89" s="260" t="s">
        <v>275</v>
      </c>
      <c r="H89" s="261">
        <v>155</v>
      </c>
      <c r="I89" s="138"/>
      <c r="J89" s="139">
        <f>ROUND(I89*H89,2)</f>
        <v>0</v>
      </c>
      <c r="K89" s="137" t="s">
        <v>141</v>
      </c>
      <c r="L89" s="30"/>
      <c r="M89" s="140" t="s">
        <v>3</v>
      </c>
      <c r="N89" s="141" t="s">
        <v>41</v>
      </c>
      <c r="O89" s="49"/>
      <c r="P89" s="142">
        <f>O89*H89</f>
        <v>0</v>
      </c>
      <c r="Q89" s="142">
        <v>0.00046607</v>
      </c>
      <c r="R89" s="142">
        <f>Q89*H89</f>
        <v>0.07224085000000001</v>
      </c>
      <c r="S89" s="142">
        <v>0</v>
      </c>
      <c r="T89" s="143">
        <f>S89*H89</f>
        <v>0</v>
      </c>
      <c r="AR89" s="16" t="s">
        <v>244</v>
      </c>
      <c r="AT89" s="16" t="s">
        <v>137</v>
      </c>
      <c r="AU89" s="16" t="s">
        <v>79</v>
      </c>
      <c r="AY89" s="16" t="s">
        <v>135</v>
      </c>
      <c r="BE89" s="144">
        <f>IF(N89="základní",J89,0)</f>
        <v>0</v>
      </c>
      <c r="BF89" s="144">
        <f>IF(N89="snížená",J89,0)</f>
        <v>0</v>
      </c>
      <c r="BG89" s="144">
        <f>IF(N89="zákl. přenesená",J89,0)</f>
        <v>0</v>
      </c>
      <c r="BH89" s="144">
        <f>IF(N89="sníž. přenesená",J89,0)</f>
        <v>0</v>
      </c>
      <c r="BI89" s="144">
        <f>IF(N89="nulová",J89,0)</f>
        <v>0</v>
      </c>
      <c r="BJ89" s="16" t="s">
        <v>77</v>
      </c>
      <c r="BK89" s="144">
        <f>ROUND(I89*H89,2)</f>
        <v>0</v>
      </c>
      <c r="BL89" s="16" t="s">
        <v>244</v>
      </c>
      <c r="BM89" s="16" t="s">
        <v>1086</v>
      </c>
    </row>
    <row r="90" spans="2:47" s="1" customFormat="1" ht="12">
      <c r="B90" s="30"/>
      <c r="C90" s="262"/>
      <c r="D90" s="263" t="s">
        <v>144</v>
      </c>
      <c r="E90" s="262"/>
      <c r="F90" s="264" t="s">
        <v>1087</v>
      </c>
      <c r="G90" s="262"/>
      <c r="H90" s="262"/>
      <c r="I90" s="84"/>
      <c r="L90" s="30"/>
      <c r="M90" s="145"/>
      <c r="N90" s="49"/>
      <c r="O90" s="49"/>
      <c r="P90" s="49"/>
      <c r="Q90" s="49"/>
      <c r="R90" s="49"/>
      <c r="S90" s="49"/>
      <c r="T90" s="50"/>
      <c r="AT90" s="16" t="s">
        <v>144</v>
      </c>
      <c r="AU90" s="16" t="s">
        <v>79</v>
      </c>
    </row>
    <row r="91" spans="2:65" s="1" customFormat="1" ht="16.5" customHeight="1">
      <c r="B91" s="136"/>
      <c r="C91" s="257" t="s">
        <v>156</v>
      </c>
      <c r="D91" s="257" t="s">
        <v>137</v>
      </c>
      <c r="E91" s="258" t="s">
        <v>1088</v>
      </c>
      <c r="F91" s="259" t="s">
        <v>1089</v>
      </c>
      <c r="G91" s="260" t="s">
        <v>275</v>
      </c>
      <c r="H91" s="261">
        <v>25</v>
      </c>
      <c r="I91" s="138"/>
      <c r="J91" s="139">
        <f>ROUND(I91*H91,2)</f>
        <v>0</v>
      </c>
      <c r="K91" s="137" t="s">
        <v>141</v>
      </c>
      <c r="L91" s="30"/>
      <c r="M91" s="140" t="s">
        <v>3</v>
      </c>
      <c r="N91" s="141" t="s">
        <v>41</v>
      </c>
      <c r="O91" s="49"/>
      <c r="P91" s="142">
        <f>O91*H91</f>
        <v>0</v>
      </c>
      <c r="Q91" s="142">
        <v>0.000720085</v>
      </c>
      <c r="R91" s="142">
        <f>Q91*H91</f>
        <v>0.018002125</v>
      </c>
      <c r="S91" s="142">
        <v>0</v>
      </c>
      <c r="T91" s="143">
        <f>S91*H91</f>
        <v>0</v>
      </c>
      <c r="AR91" s="16" t="s">
        <v>244</v>
      </c>
      <c r="AT91" s="16" t="s">
        <v>137</v>
      </c>
      <c r="AU91" s="16" t="s">
        <v>79</v>
      </c>
      <c r="AY91" s="16" t="s">
        <v>135</v>
      </c>
      <c r="BE91" s="144">
        <f>IF(N91="základní",J91,0)</f>
        <v>0</v>
      </c>
      <c r="BF91" s="144">
        <f>IF(N91="snížená",J91,0)</f>
        <v>0</v>
      </c>
      <c r="BG91" s="144">
        <f>IF(N91="zákl. přenesená",J91,0)</f>
        <v>0</v>
      </c>
      <c r="BH91" s="144">
        <f>IF(N91="sníž. přenesená",J91,0)</f>
        <v>0</v>
      </c>
      <c r="BI91" s="144">
        <f>IF(N91="nulová",J91,0)</f>
        <v>0</v>
      </c>
      <c r="BJ91" s="16" t="s">
        <v>77</v>
      </c>
      <c r="BK91" s="144">
        <f>ROUND(I91*H91,2)</f>
        <v>0</v>
      </c>
      <c r="BL91" s="16" t="s">
        <v>244</v>
      </c>
      <c r="BM91" s="16" t="s">
        <v>1090</v>
      </c>
    </row>
    <row r="92" spans="2:47" s="1" customFormat="1" ht="12">
      <c r="B92" s="30"/>
      <c r="C92" s="262"/>
      <c r="D92" s="263" t="s">
        <v>144</v>
      </c>
      <c r="E92" s="262"/>
      <c r="F92" s="264" t="s">
        <v>1091</v>
      </c>
      <c r="G92" s="262"/>
      <c r="H92" s="262"/>
      <c r="I92" s="84"/>
      <c r="L92" s="30"/>
      <c r="M92" s="145"/>
      <c r="N92" s="49"/>
      <c r="O92" s="49"/>
      <c r="P92" s="49"/>
      <c r="Q92" s="49"/>
      <c r="R92" s="49"/>
      <c r="S92" s="49"/>
      <c r="T92" s="50"/>
      <c r="AT92" s="16" t="s">
        <v>144</v>
      </c>
      <c r="AU92" s="16" t="s">
        <v>79</v>
      </c>
    </row>
    <row r="93" spans="2:65" s="1" customFormat="1" ht="16.5" customHeight="1">
      <c r="B93" s="136"/>
      <c r="C93" s="257" t="s">
        <v>142</v>
      </c>
      <c r="D93" s="257" t="s">
        <v>137</v>
      </c>
      <c r="E93" s="258" t="s">
        <v>1092</v>
      </c>
      <c r="F93" s="259" t="s">
        <v>1093</v>
      </c>
      <c r="G93" s="260" t="s">
        <v>275</v>
      </c>
      <c r="H93" s="261">
        <v>65</v>
      </c>
      <c r="I93" s="138"/>
      <c r="J93" s="139">
        <f>ROUND(I93*H93,2)</f>
        <v>0</v>
      </c>
      <c r="K93" s="137" t="s">
        <v>141</v>
      </c>
      <c r="L93" s="30"/>
      <c r="M93" s="140" t="s">
        <v>3</v>
      </c>
      <c r="N93" s="141" t="s">
        <v>41</v>
      </c>
      <c r="O93" s="49"/>
      <c r="P93" s="142">
        <f>O93*H93</f>
        <v>0</v>
      </c>
      <c r="Q93" s="142">
        <v>0.000711765</v>
      </c>
      <c r="R93" s="142">
        <f>Q93*H93</f>
        <v>0.04626472500000001</v>
      </c>
      <c r="S93" s="142">
        <v>0</v>
      </c>
      <c r="T93" s="143">
        <f>S93*H93</f>
        <v>0</v>
      </c>
      <c r="AR93" s="16" t="s">
        <v>244</v>
      </c>
      <c r="AT93" s="16" t="s">
        <v>137</v>
      </c>
      <c r="AU93" s="16" t="s">
        <v>79</v>
      </c>
      <c r="AY93" s="16" t="s">
        <v>135</v>
      </c>
      <c r="BE93" s="144">
        <f>IF(N93="základní",J93,0)</f>
        <v>0</v>
      </c>
      <c r="BF93" s="144">
        <f>IF(N93="snížená",J93,0)</f>
        <v>0</v>
      </c>
      <c r="BG93" s="144">
        <f>IF(N93="zákl. přenesená",J93,0)</f>
        <v>0</v>
      </c>
      <c r="BH93" s="144">
        <f>IF(N93="sníž. přenesená",J93,0)</f>
        <v>0</v>
      </c>
      <c r="BI93" s="144">
        <f>IF(N93="nulová",J93,0)</f>
        <v>0</v>
      </c>
      <c r="BJ93" s="16" t="s">
        <v>77</v>
      </c>
      <c r="BK93" s="144">
        <f>ROUND(I93*H93,2)</f>
        <v>0</v>
      </c>
      <c r="BL93" s="16" t="s">
        <v>244</v>
      </c>
      <c r="BM93" s="16" t="s">
        <v>1094</v>
      </c>
    </row>
    <row r="94" spans="2:47" s="1" customFormat="1" ht="12">
      <c r="B94" s="30"/>
      <c r="C94" s="262"/>
      <c r="D94" s="263" t="s">
        <v>144</v>
      </c>
      <c r="E94" s="262"/>
      <c r="F94" s="264" t="s">
        <v>1095</v>
      </c>
      <c r="G94" s="262"/>
      <c r="H94" s="262"/>
      <c r="I94" s="84"/>
      <c r="L94" s="30"/>
      <c r="M94" s="145"/>
      <c r="N94" s="49"/>
      <c r="O94" s="49"/>
      <c r="P94" s="49"/>
      <c r="Q94" s="49"/>
      <c r="R94" s="49"/>
      <c r="S94" s="49"/>
      <c r="T94" s="50"/>
      <c r="AT94" s="16" t="s">
        <v>144</v>
      </c>
      <c r="AU94" s="16" t="s">
        <v>79</v>
      </c>
    </row>
    <row r="95" spans="2:65" s="1" customFormat="1" ht="16.5" customHeight="1">
      <c r="B95" s="136"/>
      <c r="C95" s="257" t="s">
        <v>166</v>
      </c>
      <c r="D95" s="257" t="s">
        <v>137</v>
      </c>
      <c r="E95" s="258" t="s">
        <v>1096</v>
      </c>
      <c r="F95" s="259" t="s">
        <v>1097</v>
      </c>
      <c r="G95" s="260" t="s">
        <v>275</v>
      </c>
      <c r="H95" s="261">
        <v>75</v>
      </c>
      <c r="I95" s="138"/>
      <c r="J95" s="139">
        <f>ROUND(I95*H95,2)</f>
        <v>0</v>
      </c>
      <c r="K95" s="137" t="s">
        <v>141</v>
      </c>
      <c r="L95" s="30"/>
      <c r="M95" s="140" t="s">
        <v>3</v>
      </c>
      <c r="N95" s="141" t="s">
        <v>41</v>
      </c>
      <c r="O95" s="49"/>
      <c r="P95" s="142">
        <f>O95*H95</f>
        <v>0</v>
      </c>
      <c r="Q95" s="142">
        <v>0.00127993</v>
      </c>
      <c r="R95" s="142">
        <f>Q95*H95</f>
        <v>0.09599475</v>
      </c>
      <c r="S95" s="142">
        <v>0</v>
      </c>
      <c r="T95" s="143">
        <f>S95*H95</f>
        <v>0</v>
      </c>
      <c r="AR95" s="16" t="s">
        <v>244</v>
      </c>
      <c r="AT95" s="16" t="s">
        <v>137</v>
      </c>
      <c r="AU95" s="16" t="s">
        <v>79</v>
      </c>
      <c r="AY95" s="16" t="s">
        <v>135</v>
      </c>
      <c r="BE95" s="144">
        <f>IF(N95="základní",J95,0)</f>
        <v>0</v>
      </c>
      <c r="BF95" s="144">
        <f>IF(N95="snížená",J95,0)</f>
        <v>0</v>
      </c>
      <c r="BG95" s="144">
        <f>IF(N95="zákl. přenesená",J95,0)</f>
        <v>0</v>
      </c>
      <c r="BH95" s="144">
        <f>IF(N95="sníž. přenesená",J95,0)</f>
        <v>0</v>
      </c>
      <c r="BI95" s="144">
        <f>IF(N95="nulová",J95,0)</f>
        <v>0</v>
      </c>
      <c r="BJ95" s="16" t="s">
        <v>77</v>
      </c>
      <c r="BK95" s="144">
        <f>ROUND(I95*H95,2)</f>
        <v>0</v>
      </c>
      <c r="BL95" s="16" t="s">
        <v>244</v>
      </c>
      <c r="BM95" s="16" t="s">
        <v>1098</v>
      </c>
    </row>
    <row r="96" spans="2:47" s="1" customFormat="1" ht="12">
      <c r="B96" s="30"/>
      <c r="C96" s="262"/>
      <c r="D96" s="263" t="s">
        <v>144</v>
      </c>
      <c r="E96" s="262"/>
      <c r="F96" s="264" t="s">
        <v>1099</v>
      </c>
      <c r="G96" s="262"/>
      <c r="H96" s="262"/>
      <c r="I96" s="84"/>
      <c r="L96" s="30"/>
      <c r="M96" s="145"/>
      <c r="N96" s="49"/>
      <c r="O96" s="49"/>
      <c r="P96" s="49"/>
      <c r="Q96" s="49"/>
      <c r="R96" s="49"/>
      <c r="S96" s="49"/>
      <c r="T96" s="50"/>
      <c r="AT96" s="16" t="s">
        <v>144</v>
      </c>
      <c r="AU96" s="16" t="s">
        <v>79</v>
      </c>
    </row>
    <row r="97" spans="2:65" s="1" customFormat="1" ht="16.5" customHeight="1">
      <c r="B97" s="136"/>
      <c r="C97" s="257" t="s">
        <v>171</v>
      </c>
      <c r="D97" s="257" t="s">
        <v>137</v>
      </c>
      <c r="E97" s="258" t="s">
        <v>1100</v>
      </c>
      <c r="F97" s="259" t="s">
        <v>1101</v>
      </c>
      <c r="G97" s="260" t="s">
        <v>275</v>
      </c>
      <c r="H97" s="261">
        <v>20</v>
      </c>
      <c r="I97" s="138"/>
      <c r="J97" s="139">
        <f>ROUND(I97*H97,2)</f>
        <v>0</v>
      </c>
      <c r="K97" s="137" t="s">
        <v>141</v>
      </c>
      <c r="L97" s="30"/>
      <c r="M97" s="140" t="s">
        <v>3</v>
      </c>
      <c r="N97" s="141" t="s">
        <v>41</v>
      </c>
      <c r="O97" s="49"/>
      <c r="P97" s="142">
        <f>O97*H97</f>
        <v>0</v>
      </c>
      <c r="Q97" s="142">
        <v>0.001608265</v>
      </c>
      <c r="R97" s="142">
        <f>Q97*H97</f>
        <v>0.0321653</v>
      </c>
      <c r="S97" s="142">
        <v>0</v>
      </c>
      <c r="T97" s="143">
        <f>S97*H97</f>
        <v>0</v>
      </c>
      <c r="AR97" s="16" t="s">
        <v>244</v>
      </c>
      <c r="AT97" s="16" t="s">
        <v>137</v>
      </c>
      <c r="AU97" s="16" t="s">
        <v>79</v>
      </c>
      <c r="AY97" s="16" t="s">
        <v>135</v>
      </c>
      <c r="BE97" s="144">
        <f>IF(N97="základní",J97,0)</f>
        <v>0</v>
      </c>
      <c r="BF97" s="144">
        <f>IF(N97="snížená",J97,0)</f>
        <v>0</v>
      </c>
      <c r="BG97" s="144">
        <f>IF(N97="zákl. přenesená",J97,0)</f>
        <v>0</v>
      </c>
      <c r="BH97" s="144">
        <f>IF(N97="sníž. přenesená",J97,0)</f>
        <v>0</v>
      </c>
      <c r="BI97" s="144">
        <f>IF(N97="nulová",J97,0)</f>
        <v>0</v>
      </c>
      <c r="BJ97" s="16" t="s">
        <v>77</v>
      </c>
      <c r="BK97" s="144">
        <f>ROUND(I97*H97,2)</f>
        <v>0</v>
      </c>
      <c r="BL97" s="16" t="s">
        <v>244</v>
      </c>
      <c r="BM97" s="16" t="s">
        <v>1102</v>
      </c>
    </row>
    <row r="98" spans="2:47" s="1" customFormat="1" ht="12">
      <c r="B98" s="30"/>
      <c r="C98" s="262"/>
      <c r="D98" s="263" t="s">
        <v>144</v>
      </c>
      <c r="E98" s="262"/>
      <c r="F98" s="264" t="s">
        <v>1103</v>
      </c>
      <c r="G98" s="262"/>
      <c r="H98" s="262"/>
      <c r="I98" s="84"/>
      <c r="L98" s="30"/>
      <c r="M98" s="145"/>
      <c r="N98" s="49"/>
      <c r="O98" s="49"/>
      <c r="P98" s="49"/>
      <c r="Q98" s="49"/>
      <c r="R98" s="49"/>
      <c r="S98" s="49"/>
      <c r="T98" s="50"/>
      <c r="AT98" s="16" t="s">
        <v>144</v>
      </c>
      <c r="AU98" s="16" t="s">
        <v>79</v>
      </c>
    </row>
    <row r="99" spans="2:65" s="1" customFormat="1" ht="16.5" customHeight="1">
      <c r="B99" s="136"/>
      <c r="C99" s="257" t="s">
        <v>180</v>
      </c>
      <c r="D99" s="257" t="s">
        <v>137</v>
      </c>
      <c r="E99" s="258" t="s">
        <v>1104</v>
      </c>
      <c r="F99" s="259" t="s">
        <v>1105</v>
      </c>
      <c r="G99" s="260" t="s">
        <v>275</v>
      </c>
      <c r="H99" s="261">
        <v>3</v>
      </c>
      <c r="I99" s="138"/>
      <c r="J99" s="139">
        <f>ROUND(I99*H99,2)</f>
        <v>0</v>
      </c>
      <c r="K99" s="137" t="s">
        <v>141</v>
      </c>
      <c r="L99" s="30"/>
      <c r="M99" s="140" t="s">
        <v>3</v>
      </c>
      <c r="N99" s="141" t="s">
        <v>41</v>
      </c>
      <c r="O99" s="49"/>
      <c r="P99" s="142">
        <f>O99*H99</f>
        <v>0</v>
      </c>
      <c r="Q99" s="142">
        <v>0.00196288</v>
      </c>
      <c r="R99" s="142">
        <f>Q99*H99</f>
        <v>0.0058886400000000005</v>
      </c>
      <c r="S99" s="142">
        <v>0</v>
      </c>
      <c r="T99" s="143">
        <f>S99*H99</f>
        <v>0</v>
      </c>
      <c r="AR99" s="16" t="s">
        <v>244</v>
      </c>
      <c r="AT99" s="16" t="s">
        <v>137</v>
      </c>
      <c r="AU99" s="16" t="s">
        <v>79</v>
      </c>
      <c r="AY99" s="16" t="s">
        <v>135</v>
      </c>
      <c r="BE99" s="144">
        <f>IF(N99="základní",J99,0)</f>
        <v>0</v>
      </c>
      <c r="BF99" s="144">
        <f>IF(N99="snížená",J99,0)</f>
        <v>0</v>
      </c>
      <c r="BG99" s="144">
        <f>IF(N99="zákl. přenesená",J99,0)</f>
        <v>0</v>
      </c>
      <c r="BH99" s="144">
        <f>IF(N99="sníž. přenesená",J99,0)</f>
        <v>0</v>
      </c>
      <c r="BI99" s="144">
        <f>IF(N99="nulová",J99,0)</f>
        <v>0</v>
      </c>
      <c r="BJ99" s="16" t="s">
        <v>77</v>
      </c>
      <c r="BK99" s="144">
        <f>ROUND(I99*H99,2)</f>
        <v>0</v>
      </c>
      <c r="BL99" s="16" t="s">
        <v>244</v>
      </c>
      <c r="BM99" s="16" t="s">
        <v>1106</v>
      </c>
    </row>
    <row r="100" spans="2:47" s="1" customFormat="1" ht="12">
      <c r="B100" s="30"/>
      <c r="C100" s="262"/>
      <c r="D100" s="263" t="s">
        <v>144</v>
      </c>
      <c r="E100" s="262"/>
      <c r="F100" s="264" t="s">
        <v>1107</v>
      </c>
      <c r="G100" s="262"/>
      <c r="H100" s="262"/>
      <c r="I100" s="84"/>
      <c r="L100" s="30"/>
      <c r="M100" s="145"/>
      <c r="N100" s="49"/>
      <c r="O100" s="49"/>
      <c r="P100" s="49"/>
      <c r="Q100" s="49"/>
      <c r="R100" s="49"/>
      <c r="S100" s="49"/>
      <c r="T100" s="50"/>
      <c r="AT100" s="16" t="s">
        <v>144</v>
      </c>
      <c r="AU100" s="16" t="s">
        <v>79</v>
      </c>
    </row>
    <row r="101" spans="2:65" s="1" customFormat="1" ht="16.5" customHeight="1">
      <c r="B101" s="136"/>
      <c r="C101" s="257" t="s">
        <v>176</v>
      </c>
      <c r="D101" s="257" t="s">
        <v>137</v>
      </c>
      <c r="E101" s="258" t="s">
        <v>1108</v>
      </c>
      <c r="F101" s="259" t="s">
        <v>1109</v>
      </c>
      <c r="G101" s="260" t="s">
        <v>223</v>
      </c>
      <c r="H101" s="261">
        <v>24</v>
      </c>
      <c r="I101" s="138"/>
      <c r="J101" s="139">
        <f>ROUND(I101*H101,2)</f>
        <v>0</v>
      </c>
      <c r="K101" s="137" t="s">
        <v>141</v>
      </c>
      <c r="L101" s="30"/>
      <c r="M101" s="140" t="s">
        <v>3</v>
      </c>
      <c r="N101" s="141" t="s">
        <v>41</v>
      </c>
      <c r="O101" s="49"/>
      <c r="P101" s="142">
        <f>O101*H101</f>
        <v>0</v>
      </c>
      <c r="Q101" s="142">
        <v>0.00015547</v>
      </c>
      <c r="R101" s="142">
        <f>Q101*H101</f>
        <v>0.00373128</v>
      </c>
      <c r="S101" s="142">
        <v>0</v>
      </c>
      <c r="T101" s="143">
        <f>S101*H101</f>
        <v>0</v>
      </c>
      <c r="AR101" s="16" t="s">
        <v>244</v>
      </c>
      <c r="AT101" s="16" t="s">
        <v>137</v>
      </c>
      <c r="AU101" s="16" t="s">
        <v>79</v>
      </c>
      <c r="AY101" s="16" t="s">
        <v>135</v>
      </c>
      <c r="BE101" s="144">
        <f>IF(N101="základní",J101,0)</f>
        <v>0</v>
      </c>
      <c r="BF101" s="144">
        <f>IF(N101="snížená",J101,0)</f>
        <v>0</v>
      </c>
      <c r="BG101" s="144">
        <f>IF(N101="zákl. přenesená",J101,0)</f>
        <v>0</v>
      </c>
      <c r="BH101" s="144">
        <f>IF(N101="sníž. přenesená",J101,0)</f>
        <v>0</v>
      </c>
      <c r="BI101" s="144">
        <f>IF(N101="nulová",J101,0)</f>
        <v>0</v>
      </c>
      <c r="BJ101" s="16" t="s">
        <v>77</v>
      </c>
      <c r="BK101" s="144">
        <f>ROUND(I101*H101,2)</f>
        <v>0</v>
      </c>
      <c r="BL101" s="16" t="s">
        <v>244</v>
      </c>
      <c r="BM101" s="16" t="s">
        <v>1110</v>
      </c>
    </row>
    <row r="102" spans="2:47" s="1" customFormat="1" ht="12">
      <c r="B102" s="30"/>
      <c r="C102" s="262"/>
      <c r="D102" s="263" t="s">
        <v>144</v>
      </c>
      <c r="E102" s="262"/>
      <c r="F102" s="264" t="s">
        <v>1111</v>
      </c>
      <c r="G102" s="262"/>
      <c r="H102" s="262"/>
      <c r="I102" s="84"/>
      <c r="L102" s="30"/>
      <c r="M102" s="145"/>
      <c r="N102" s="49"/>
      <c r="O102" s="49"/>
      <c r="P102" s="49"/>
      <c r="Q102" s="49"/>
      <c r="R102" s="49"/>
      <c r="S102" s="49"/>
      <c r="T102" s="50"/>
      <c r="AT102" s="16" t="s">
        <v>144</v>
      </c>
      <c r="AU102" s="16" t="s">
        <v>79</v>
      </c>
    </row>
    <row r="103" spans="2:65" s="1" customFormat="1" ht="16.5" customHeight="1">
      <c r="B103" s="136"/>
      <c r="C103" s="257" t="s">
        <v>192</v>
      </c>
      <c r="D103" s="257" t="s">
        <v>137</v>
      </c>
      <c r="E103" s="258" t="s">
        <v>1112</v>
      </c>
      <c r="F103" s="259" t="s">
        <v>1113</v>
      </c>
      <c r="G103" s="260" t="s">
        <v>275</v>
      </c>
      <c r="H103" s="261">
        <v>340</v>
      </c>
      <c r="I103" s="138"/>
      <c r="J103" s="139">
        <f>ROUND(I103*H103,2)</f>
        <v>0</v>
      </c>
      <c r="K103" s="137" t="s">
        <v>141</v>
      </c>
      <c r="L103" s="30"/>
      <c r="M103" s="140" t="s">
        <v>3</v>
      </c>
      <c r="N103" s="141" t="s">
        <v>41</v>
      </c>
      <c r="O103" s="49"/>
      <c r="P103" s="142">
        <f>O103*H103</f>
        <v>0</v>
      </c>
      <c r="Q103" s="142">
        <v>0</v>
      </c>
      <c r="R103" s="142">
        <f>Q103*H103</f>
        <v>0</v>
      </c>
      <c r="S103" s="142">
        <v>0</v>
      </c>
      <c r="T103" s="143">
        <f>S103*H103</f>
        <v>0</v>
      </c>
      <c r="AR103" s="16" t="s">
        <v>244</v>
      </c>
      <c r="AT103" s="16" t="s">
        <v>137</v>
      </c>
      <c r="AU103" s="16" t="s">
        <v>79</v>
      </c>
      <c r="AY103" s="16" t="s">
        <v>135</v>
      </c>
      <c r="BE103" s="144">
        <f>IF(N103="základní",J103,0)</f>
        <v>0</v>
      </c>
      <c r="BF103" s="144">
        <f>IF(N103="snížená",J103,0)</f>
        <v>0</v>
      </c>
      <c r="BG103" s="144">
        <f>IF(N103="zákl. přenesená",J103,0)</f>
        <v>0</v>
      </c>
      <c r="BH103" s="144">
        <f>IF(N103="sníž. přenesená",J103,0)</f>
        <v>0</v>
      </c>
      <c r="BI103" s="144">
        <f>IF(N103="nulová",J103,0)</f>
        <v>0</v>
      </c>
      <c r="BJ103" s="16" t="s">
        <v>77</v>
      </c>
      <c r="BK103" s="144">
        <f>ROUND(I103*H103,2)</f>
        <v>0</v>
      </c>
      <c r="BL103" s="16" t="s">
        <v>244</v>
      </c>
      <c r="BM103" s="16" t="s">
        <v>1114</v>
      </c>
    </row>
    <row r="104" spans="2:47" s="1" customFormat="1" ht="12">
      <c r="B104" s="30"/>
      <c r="C104" s="262"/>
      <c r="D104" s="263" t="s">
        <v>144</v>
      </c>
      <c r="E104" s="262"/>
      <c r="F104" s="264" t="s">
        <v>1115</v>
      </c>
      <c r="G104" s="262"/>
      <c r="H104" s="262"/>
      <c r="I104" s="84"/>
      <c r="L104" s="30"/>
      <c r="M104" s="145"/>
      <c r="N104" s="49"/>
      <c r="O104" s="49"/>
      <c r="P104" s="49"/>
      <c r="Q104" s="49"/>
      <c r="R104" s="49"/>
      <c r="S104" s="49"/>
      <c r="T104" s="50"/>
      <c r="AT104" s="16" t="s">
        <v>144</v>
      </c>
      <c r="AU104" s="16" t="s">
        <v>79</v>
      </c>
    </row>
    <row r="105" spans="2:51" s="12" customFormat="1" ht="12">
      <c r="B105" s="152"/>
      <c r="C105" s="268"/>
      <c r="D105" s="263" t="s">
        <v>146</v>
      </c>
      <c r="E105" s="269" t="s">
        <v>3</v>
      </c>
      <c r="F105" s="270" t="s">
        <v>1116</v>
      </c>
      <c r="G105" s="268"/>
      <c r="H105" s="271">
        <v>340</v>
      </c>
      <c r="I105" s="154"/>
      <c r="L105" s="152"/>
      <c r="M105" s="155"/>
      <c r="N105" s="156"/>
      <c r="O105" s="156"/>
      <c r="P105" s="156"/>
      <c r="Q105" s="156"/>
      <c r="R105" s="156"/>
      <c r="S105" s="156"/>
      <c r="T105" s="157"/>
      <c r="AT105" s="153" t="s">
        <v>146</v>
      </c>
      <c r="AU105" s="153" t="s">
        <v>79</v>
      </c>
      <c r="AV105" s="12" t="s">
        <v>79</v>
      </c>
      <c r="AW105" s="12" t="s">
        <v>32</v>
      </c>
      <c r="AX105" s="12" t="s">
        <v>69</v>
      </c>
      <c r="AY105" s="153" t="s">
        <v>135</v>
      </c>
    </row>
    <row r="106" spans="2:51" s="13" customFormat="1" ht="12">
      <c r="B106" s="158"/>
      <c r="C106" s="272"/>
      <c r="D106" s="263" t="s">
        <v>146</v>
      </c>
      <c r="E106" s="273" t="s">
        <v>3</v>
      </c>
      <c r="F106" s="274" t="s">
        <v>151</v>
      </c>
      <c r="G106" s="272"/>
      <c r="H106" s="275">
        <v>340</v>
      </c>
      <c r="I106" s="160"/>
      <c r="L106" s="158"/>
      <c r="M106" s="161"/>
      <c r="N106" s="162"/>
      <c r="O106" s="162"/>
      <c r="P106" s="162"/>
      <c r="Q106" s="162"/>
      <c r="R106" s="162"/>
      <c r="S106" s="162"/>
      <c r="T106" s="163"/>
      <c r="AT106" s="159" t="s">
        <v>146</v>
      </c>
      <c r="AU106" s="159" t="s">
        <v>79</v>
      </c>
      <c r="AV106" s="13" t="s">
        <v>142</v>
      </c>
      <c r="AW106" s="13" t="s">
        <v>32</v>
      </c>
      <c r="AX106" s="13" t="s">
        <v>77</v>
      </c>
      <c r="AY106" s="159" t="s">
        <v>135</v>
      </c>
    </row>
    <row r="107" spans="2:65" s="1" customFormat="1" ht="16.5" customHeight="1">
      <c r="B107" s="136"/>
      <c r="C107" s="257" t="s">
        <v>198</v>
      </c>
      <c r="D107" s="257" t="s">
        <v>137</v>
      </c>
      <c r="E107" s="258" t="s">
        <v>1117</v>
      </c>
      <c r="F107" s="259" t="s">
        <v>1118</v>
      </c>
      <c r="G107" s="260" t="s">
        <v>275</v>
      </c>
      <c r="H107" s="261">
        <v>3</v>
      </c>
      <c r="I107" s="138"/>
      <c r="J107" s="139">
        <f>ROUND(I107*H107,2)</f>
        <v>0</v>
      </c>
      <c r="K107" s="137" t="s">
        <v>141</v>
      </c>
      <c r="L107" s="30"/>
      <c r="M107" s="140" t="s">
        <v>3</v>
      </c>
      <c r="N107" s="141" t="s">
        <v>41</v>
      </c>
      <c r="O107" s="49"/>
      <c r="P107" s="142">
        <f>O107*H107</f>
        <v>0</v>
      </c>
      <c r="Q107" s="142">
        <v>0</v>
      </c>
      <c r="R107" s="142">
        <f>Q107*H107</f>
        <v>0</v>
      </c>
      <c r="S107" s="142">
        <v>0</v>
      </c>
      <c r="T107" s="143">
        <f>S107*H107</f>
        <v>0</v>
      </c>
      <c r="AR107" s="16" t="s">
        <v>244</v>
      </c>
      <c r="AT107" s="16" t="s">
        <v>137</v>
      </c>
      <c r="AU107" s="16" t="s">
        <v>79</v>
      </c>
      <c r="AY107" s="16" t="s">
        <v>135</v>
      </c>
      <c r="BE107" s="144">
        <f>IF(N107="základní",J107,0)</f>
        <v>0</v>
      </c>
      <c r="BF107" s="144">
        <f>IF(N107="snížená",J107,0)</f>
        <v>0</v>
      </c>
      <c r="BG107" s="144">
        <f>IF(N107="zákl. přenesená",J107,0)</f>
        <v>0</v>
      </c>
      <c r="BH107" s="144">
        <f>IF(N107="sníž. přenesená",J107,0)</f>
        <v>0</v>
      </c>
      <c r="BI107" s="144">
        <f>IF(N107="nulová",J107,0)</f>
        <v>0</v>
      </c>
      <c r="BJ107" s="16" t="s">
        <v>77</v>
      </c>
      <c r="BK107" s="144">
        <f>ROUND(I107*H107,2)</f>
        <v>0</v>
      </c>
      <c r="BL107" s="16" t="s">
        <v>244</v>
      </c>
      <c r="BM107" s="16" t="s">
        <v>1119</v>
      </c>
    </row>
    <row r="108" spans="2:47" s="1" customFormat="1" ht="12">
      <c r="B108" s="30"/>
      <c r="C108" s="262"/>
      <c r="D108" s="263" t="s">
        <v>144</v>
      </c>
      <c r="E108" s="262"/>
      <c r="F108" s="264" t="s">
        <v>1120</v>
      </c>
      <c r="G108" s="262"/>
      <c r="H108" s="262"/>
      <c r="I108" s="84"/>
      <c r="L108" s="30"/>
      <c r="M108" s="145"/>
      <c r="N108" s="49"/>
      <c r="O108" s="49"/>
      <c r="P108" s="49"/>
      <c r="Q108" s="49"/>
      <c r="R108" s="49"/>
      <c r="S108" s="49"/>
      <c r="T108" s="50"/>
      <c r="AT108" s="16" t="s">
        <v>144</v>
      </c>
      <c r="AU108" s="16" t="s">
        <v>79</v>
      </c>
    </row>
    <row r="109" spans="2:65" s="1" customFormat="1" ht="16.5" customHeight="1">
      <c r="B109" s="136"/>
      <c r="C109" s="257" t="s">
        <v>208</v>
      </c>
      <c r="D109" s="257" t="s">
        <v>137</v>
      </c>
      <c r="E109" s="258" t="s">
        <v>1121</v>
      </c>
      <c r="F109" s="259" t="s">
        <v>1122</v>
      </c>
      <c r="G109" s="260" t="s">
        <v>175</v>
      </c>
      <c r="H109" s="261">
        <v>0.277</v>
      </c>
      <c r="I109" s="138"/>
      <c r="J109" s="139">
        <f>ROUND(I109*H109,2)</f>
        <v>0</v>
      </c>
      <c r="K109" s="137" t="s">
        <v>141</v>
      </c>
      <c r="L109" s="30"/>
      <c r="M109" s="140" t="s">
        <v>3</v>
      </c>
      <c r="N109" s="141" t="s">
        <v>41</v>
      </c>
      <c r="O109" s="49"/>
      <c r="P109" s="142">
        <f>O109*H109</f>
        <v>0</v>
      </c>
      <c r="Q109" s="142">
        <v>0</v>
      </c>
      <c r="R109" s="142">
        <f>Q109*H109</f>
        <v>0</v>
      </c>
      <c r="S109" s="142">
        <v>0</v>
      </c>
      <c r="T109" s="143">
        <f>S109*H109</f>
        <v>0</v>
      </c>
      <c r="AR109" s="16" t="s">
        <v>244</v>
      </c>
      <c r="AT109" s="16" t="s">
        <v>137</v>
      </c>
      <c r="AU109" s="16" t="s">
        <v>79</v>
      </c>
      <c r="AY109" s="16" t="s">
        <v>135</v>
      </c>
      <c r="BE109" s="144">
        <f>IF(N109="základní",J109,0)</f>
        <v>0</v>
      </c>
      <c r="BF109" s="144">
        <f>IF(N109="snížená",J109,0)</f>
        <v>0</v>
      </c>
      <c r="BG109" s="144">
        <f>IF(N109="zákl. přenesená",J109,0)</f>
        <v>0</v>
      </c>
      <c r="BH109" s="144">
        <f>IF(N109="sníž. přenesená",J109,0)</f>
        <v>0</v>
      </c>
      <c r="BI109" s="144">
        <f>IF(N109="nulová",J109,0)</f>
        <v>0</v>
      </c>
      <c r="BJ109" s="16" t="s">
        <v>77</v>
      </c>
      <c r="BK109" s="144">
        <f>ROUND(I109*H109,2)</f>
        <v>0</v>
      </c>
      <c r="BL109" s="16" t="s">
        <v>244</v>
      </c>
      <c r="BM109" s="16" t="s">
        <v>1123</v>
      </c>
    </row>
    <row r="110" spans="2:47" s="1" customFormat="1" ht="19.5">
      <c r="B110" s="30"/>
      <c r="C110" s="262"/>
      <c r="D110" s="263" t="s">
        <v>144</v>
      </c>
      <c r="E110" s="262"/>
      <c r="F110" s="264" t="s">
        <v>1124</v>
      </c>
      <c r="G110" s="262"/>
      <c r="H110" s="262"/>
      <c r="I110" s="84"/>
      <c r="L110" s="30"/>
      <c r="M110" s="145"/>
      <c r="N110" s="49"/>
      <c r="O110" s="49"/>
      <c r="P110" s="49"/>
      <c r="Q110" s="49"/>
      <c r="R110" s="49"/>
      <c r="S110" s="49"/>
      <c r="T110" s="50"/>
      <c r="AT110" s="16" t="s">
        <v>144</v>
      </c>
      <c r="AU110" s="16" t="s">
        <v>79</v>
      </c>
    </row>
    <row r="111" spans="2:63" s="10" customFormat="1" ht="22.9" customHeight="1">
      <c r="B111" s="125"/>
      <c r="C111" s="253"/>
      <c r="D111" s="254" t="s">
        <v>68</v>
      </c>
      <c r="E111" s="256" t="s">
        <v>1125</v>
      </c>
      <c r="F111" s="256" t="s">
        <v>1126</v>
      </c>
      <c r="G111" s="253"/>
      <c r="H111" s="253"/>
      <c r="I111" s="127"/>
      <c r="J111" s="135">
        <f>BK111</f>
        <v>0</v>
      </c>
      <c r="L111" s="125"/>
      <c r="M111" s="129"/>
      <c r="N111" s="130"/>
      <c r="O111" s="130"/>
      <c r="P111" s="131">
        <f>SUM(P112:P129)</f>
        <v>0</v>
      </c>
      <c r="Q111" s="130"/>
      <c r="R111" s="131">
        <f>SUM(R112:R129)</f>
        <v>0.028207963</v>
      </c>
      <c r="S111" s="130"/>
      <c r="T111" s="132">
        <f>SUM(T112:T129)</f>
        <v>0</v>
      </c>
      <c r="AR111" s="126" t="s">
        <v>79</v>
      </c>
      <c r="AT111" s="133" t="s">
        <v>68</v>
      </c>
      <c r="AU111" s="133" t="s">
        <v>77</v>
      </c>
      <c r="AY111" s="126" t="s">
        <v>135</v>
      </c>
      <c r="BK111" s="134">
        <f>SUM(BK112:BK129)</f>
        <v>0</v>
      </c>
    </row>
    <row r="112" spans="2:65" s="1" customFormat="1" ht="16.5" customHeight="1">
      <c r="B112" s="136"/>
      <c r="C112" s="257" t="s">
        <v>215</v>
      </c>
      <c r="D112" s="257" t="s">
        <v>137</v>
      </c>
      <c r="E112" s="258" t="s">
        <v>1127</v>
      </c>
      <c r="F112" s="259" t="s">
        <v>1128</v>
      </c>
      <c r="G112" s="260" t="s">
        <v>223</v>
      </c>
      <c r="H112" s="261">
        <v>4</v>
      </c>
      <c r="I112" s="138"/>
      <c r="J112" s="139">
        <f>ROUND(I112*H112,2)</f>
        <v>0</v>
      </c>
      <c r="K112" s="137" t="s">
        <v>141</v>
      </c>
      <c r="L112" s="30"/>
      <c r="M112" s="140" t="s">
        <v>3</v>
      </c>
      <c r="N112" s="141" t="s">
        <v>41</v>
      </c>
      <c r="O112" s="49"/>
      <c r="P112" s="142">
        <f>O112*H112</f>
        <v>0</v>
      </c>
      <c r="Q112" s="142">
        <v>0.0003</v>
      </c>
      <c r="R112" s="142">
        <f>Q112*H112</f>
        <v>0.0012</v>
      </c>
      <c r="S112" s="142">
        <v>0</v>
      </c>
      <c r="T112" s="143">
        <f>S112*H112</f>
        <v>0</v>
      </c>
      <c r="AR112" s="16" t="s">
        <v>244</v>
      </c>
      <c r="AT112" s="16" t="s">
        <v>137</v>
      </c>
      <c r="AU112" s="16" t="s">
        <v>79</v>
      </c>
      <c r="AY112" s="16" t="s">
        <v>135</v>
      </c>
      <c r="BE112" s="144">
        <f>IF(N112="základní",J112,0)</f>
        <v>0</v>
      </c>
      <c r="BF112" s="144">
        <f>IF(N112="snížená",J112,0)</f>
        <v>0</v>
      </c>
      <c r="BG112" s="144">
        <f>IF(N112="zákl. přenesená",J112,0)</f>
        <v>0</v>
      </c>
      <c r="BH112" s="144">
        <f>IF(N112="sníž. přenesená",J112,0)</f>
        <v>0</v>
      </c>
      <c r="BI112" s="144">
        <f>IF(N112="nulová",J112,0)</f>
        <v>0</v>
      </c>
      <c r="BJ112" s="16" t="s">
        <v>77</v>
      </c>
      <c r="BK112" s="144">
        <f>ROUND(I112*H112,2)</f>
        <v>0</v>
      </c>
      <c r="BL112" s="16" t="s">
        <v>244</v>
      </c>
      <c r="BM112" s="16" t="s">
        <v>1129</v>
      </c>
    </row>
    <row r="113" spans="2:47" s="1" customFormat="1" ht="12">
      <c r="B113" s="30"/>
      <c r="C113" s="262"/>
      <c r="D113" s="263" t="s">
        <v>144</v>
      </c>
      <c r="E113" s="262"/>
      <c r="F113" s="264" t="s">
        <v>1130</v>
      </c>
      <c r="G113" s="262"/>
      <c r="H113" s="262"/>
      <c r="I113" s="84"/>
      <c r="L113" s="30"/>
      <c r="M113" s="145"/>
      <c r="N113" s="49"/>
      <c r="O113" s="49"/>
      <c r="P113" s="49"/>
      <c r="Q113" s="49"/>
      <c r="R113" s="49"/>
      <c r="S113" s="49"/>
      <c r="T113" s="50"/>
      <c r="AT113" s="16" t="s">
        <v>144</v>
      </c>
      <c r="AU113" s="16" t="s">
        <v>79</v>
      </c>
    </row>
    <row r="114" spans="2:65" s="1" customFormat="1" ht="16.5" customHeight="1">
      <c r="B114" s="136"/>
      <c r="C114" s="257" t="s">
        <v>220</v>
      </c>
      <c r="D114" s="257" t="s">
        <v>137</v>
      </c>
      <c r="E114" s="258" t="s">
        <v>1131</v>
      </c>
      <c r="F114" s="259" t="s">
        <v>1132</v>
      </c>
      <c r="G114" s="260" t="s">
        <v>223</v>
      </c>
      <c r="H114" s="261">
        <v>12</v>
      </c>
      <c r="I114" s="138"/>
      <c r="J114" s="139">
        <f>ROUND(I114*H114,2)</f>
        <v>0</v>
      </c>
      <c r="K114" s="137" t="s">
        <v>141</v>
      </c>
      <c r="L114" s="30"/>
      <c r="M114" s="140" t="s">
        <v>3</v>
      </c>
      <c r="N114" s="141" t="s">
        <v>41</v>
      </c>
      <c r="O114" s="49"/>
      <c r="P114" s="142">
        <f>O114*H114</f>
        <v>0</v>
      </c>
      <c r="Q114" s="142">
        <v>0.00023</v>
      </c>
      <c r="R114" s="142">
        <f>Q114*H114</f>
        <v>0.0027600000000000003</v>
      </c>
      <c r="S114" s="142">
        <v>0</v>
      </c>
      <c r="T114" s="143">
        <f>S114*H114</f>
        <v>0</v>
      </c>
      <c r="AR114" s="16" t="s">
        <v>244</v>
      </c>
      <c r="AT114" s="16" t="s">
        <v>137</v>
      </c>
      <c r="AU114" s="16" t="s">
        <v>79</v>
      </c>
      <c r="AY114" s="16" t="s">
        <v>135</v>
      </c>
      <c r="BE114" s="144">
        <f>IF(N114="základní",J114,0)</f>
        <v>0</v>
      </c>
      <c r="BF114" s="144">
        <f>IF(N114="snížená",J114,0)</f>
        <v>0</v>
      </c>
      <c r="BG114" s="144">
        <f>IF(N114="zákl. přenesená",J114,0)</f>
        <v>0</v>
      </c>
      <c r="BH114" s="144">
        <f>IF(N114="sníž. přenesená",J114,0)</f>
        <v>0</v>
      </c>
      <c r="BI114" s="144">
        <f>IF(N114="nulová",J114,0)</f>
        <v>0</v>
      </c>
      <c r="BJ114" s="16" t="s">
        <v>77</v>
      </c>
      <c r="BK114" s="144">
        <f>ROUND(I114*H114,2)</f>
        <v>0</v>
      </c>
      <c r="BL114" s="16" t="s">
        <v>244</v>
      </c>
      <c r="BM114" s="16" t="s">
        <v>1133</v>
      </c>
    </row>
    <row r="115" spans="2:47" s="1" customFormat="1" ht="19.5">
      <c r="B115" s="30"/>
      <c r="C115" s="262"/>
      <c r="D115" s="263" t="s">
        <v>144</v>
      </c>
      <c r="E115" s="262"/>
      <c r="F115" s="264" t="s">
        <v>1134</v>
      </c>
      <c r="G115" s="262"/>
      <c r="H115" s="262"/>
      <c r="I115" s="84"/>
      <c r="L115" s="30"/>
      <c r="M115" s="145"/>
      <c r="N115" s="49"/>
      <c r="O115" s="49"/>
      <c r="P115" s="49"/>
      <c r="Q115" s="49"/>
      <c r="R115" s="49"/>
      <c r="S115" s="49"/>
      <c r="T115" s="50"/>
      <c r="AT115" s="16" t="s">
        <v>144</v>
      </c>
      <c r="AU115" s="16" t="s">
        <v>79</v>
      </c>
    </row>
    <row r="116" spans="2:65" s="1" customFormat="1" ht="16.5" customHeight="1">
      <c r="B116" s="136"/>
      <c r="C116" s="257" t="s">
        <v>229</v>
      </c>
      <c r="D116" s="257" t="s">
        <v>137</v>
      </c>
      <c r="E116" s="258" t="s">
        <v>1135</v>
      </c>
      <c r="F116" s="259" t="s">
        <v>1136</v>
      </c>
      <c r="G116" s="260" t="s">
        <v>223</v>
      </c>
      <c r="H116" s="261">
        <v>15</v>
      </c>
      <c r="I116" s="138"/>
      <c r="J116" s="139">
        <f>ROUND(I116*H116,2)</f>
        <v>0</v>
      </c>
      <c r="K116" s="137" t="s">
        <v>141</v>
      </c>
      <c r="L116" s="30"/>
      <c r="M116" s="140" t="s">
        <v>3</v>
      </c>
      <c r="N116" s="141" t="s">
        <v>41</v>
      </c>
      <c r="O116" s="49"/>
      <c r="P116" s="142">
        <f>O116*H116</f>
        <v>0</v>
      </c>
      <c r="Q116" s="142">
        <v>0.00014</v>
      </c>
      <c r="R116" s="142">
        <f>Q116*H116</f>
        <v>0.0021</v>
      </c>
      <c r="S116" s="142">
        <v>0</v>
      </c>
      <c r="T116" s="143">
        <f>S116*H116</f>
        <v>0</v>
      </c>
      <c r="AR116" s="16" t="s">
        <v>244</v>
      </c>
      <c r="AT116" s="16" t="s">
        <v>137</v>
      </c>
      <c r="AU116" s="16" t="s">
        <v>79</v>
      </c>
      <c r="AY116" s="16" t="s">
        <v>135</v>
      </c>
      <c r="BE116" s="144">
        <f>IF(N116="základní",J116,0)</f>
        <v>0</v>
      </c>
      <c r="BF116" s="144">
        <f>IF(N116="snížená",J116,0)</f>
        <v>0</v>
      </c>
      <c r="BG116" s="144">
        <f>IF(N116="zákl. přenesená",J116,0)</f>
        <v>0</v>
      </c>
      <c r="BH116" s="144">
        <f>IF(N116="sníž. přenesená",J116,0)</f>
        <v>0</v>
      </c>
      <c r="BI116" s="144">
        <f>IF(N116="nulová",J116,0)</f>
        <v>0</v>
      </c>
      <c r="BJ116" s="16" t="s">
        <v>77</v>
      </c>
      <c r="BK116" s="144">
        <f>ROUND(I116*H116,2)</f>
        <v>0</v>
      </c>
      <c r="BL116" s="16" t="s">
        <v>244</v>
      </c>
      <c r="BM116" s="16" t="s">
        <v>1137</v>
      </c>
    </row>
    <row r="117" spans="2:47" s="1" customFormat="1" ht="12">
      <c r="B117" s="30"/>
      <c r="C117" s="262"/>
      <c r="D117" s="263" t="s">
        <v>144</v>
      </c>
      <c r="E117" s="262"/>
      <c r="F117" s="264" t="s">
        <v>1138</v>
      </c>
      <c r="G117" s="262"/>
      <c r="H117" s="262"/>
      <c r="I117" s="84"/>
      <c r="L117" s="30"/>
      <c r="M117" s="145"/>
      <c r="N117" s="49"/>
      <c r="O117" s="49"/>
      <c r="P117" s="49"/>
      <c r="Q117" s="49"/>
      <c r="R117" s="49"/>
      <c r="S117" s="49"/>
      <c r="T117" s="50"/>
      <c r="AT117" s="16" t="s">
        <v>144</v>
      </c>
      <c r="AU117" s="16" t="s">
        <v>79</v>
      </c>
    </row>
    <row r="118" spans="2:65" s="1" customFormat="1" ht="16.5" customHeight="1">
      <c r="B118" s="136"/>
      <c r="C118" s="257" t="s">
        <v>9</v>
      </c>
      <c r="D118" s="257" t="s">
        <v>137</v>
      </c>
      <c r="E118" s="258" t="s">
        <v>1139</v>
      </c>
      <c r="F118" s="259" t="s">
        <v>1136</v>
      </c>
      <c r="G118" s="260" t="s">
        <v>223</v>
      </c>
      <c r="H118" s="261">
        <v>12</v>
      </c>
      <c r="I118" s="138"/>
      <c r="J118" s="139">
        <f>ROUND(I118*H118,2)</f>
        <v>0</v>
      </c>
      <c r="K118" s="137" t="s">
        <v>141</v>
      </c>
      <c r="L118" s="30"/>
      <c r="M118" s="140" t="s">
        <v>3</v>
      </c>
      <c r="N118" s="141" t="s">
        <v>41</v>
      </c>
      <c r="O118" s="49"/>
      <c r="P118" s="142">
        <f>O118*H118</f>
        <v>0</v>
      </c>
      <c r="Q118" s="142">
        <v>0.00014</v>
      </c>
      <c r="R118" s="142">
        <f>Q118*H118</f>
        <v>0.0016799999999999999</v>
      </c>
      <c r="S118" s="142">
        <v>0</v>
      </c>
      <c r="T118" s="143">
        <f>S118*H118</f>
        <v>0</v>
      </c>
      <c r="AR118" s="16" t="s">
        <v>244</v>
      </c>
      <c r="AT118" s="16" t="s">
        <v>137</v>
      </c>
      <c r="AU118" s="16" t="s">
        <v>79</v>
      </c>
      <c r="AY118" s="16" t="s">
        <v>135</v>
      </c>
      <c r="BE118" s="144">
        <f>IF(N118="základní",J118,0)</f>
        <v>0</v>
      </c>
      <c r="BF118" s="144">
        <f>IF(N118="snížená",J118,0)</f>
        <v>0</v>
      </c>
      <c r="BG118" s="144">
        <f>IF(N118="zákl. přenesená",J118,0)</f>
        <v>0</v>
      </c>
      <c r="BH118" s="144">
        <f>IF(N118="sníž. přenesená",J118,0)</f>
        <v>0</v>
      </c>
      <c r="BI118" s="144">
        <f>IF(N118="nulová",J118,0)</f>
        <v>0</v>
      </c>
      <c r="BJ118" s="16" t="s">
        <v>77</v>
      </c>
      <c r="BK118" s="144">
        <f>ROUND(I118*H118,2)</f>
        <v>0</v>
      </c>
      <c r="BL118" s="16" t="s">
        <v>244</v>
      </c>
      <c r="BM118" s="16" t="s">
        <v>1140</v>
      </c>
    </row>
    <row r="119" spans="2:47" s="1" customFormat="1" ht="12">
      <c r="B119" s="30"/>
      <c r="C119" s="262"/>
      <c r="D119" s="263" t="s">
        <v>144</v>
      </c>
      <c r="E119" s="262"/>
      <c r="F119" s="264" t="s">
        <v>1138</v>
      </c>
      <c r="G119" s="262"/>
      <c r="H119" s="262"/>
      <c r="I119" s="84"/>
      <c r="L119" s="30"/>
      <c r="M119" s="145"/>
      <c r="N119" s="49"/>
      <c r="O119" s="49"/>
      <c r="P119" s="49"/>
      <c r="Q119" s="49"/>
      <c r="R119" s="49"/>
      <c r="S119" s="49"/>
      <c r="T119" s="50"/>
      <c r="AT119" s="16" t="s">
        <v>144</v>
      </c>
      <c r="AU119" s="16" t="s">
        <v>79</v>
      </c>
    </row>
    <row r="120" spans="2:65" s="1" customFormat="1" ht="16.5" customHeight="1">
      <c r="B120" s="136"/>
      <c r="C120" s="257" t="s">
        <v>244</v>
      </c>
      <c r="D120" s="257" t="s">
        <v>137</v>
      </c>
      <c r="E120" s="258" t="s">
        <v>1141</v>
      </c>
      <c r="F120" s="259" t="s">
        <v>1142</v>
      </c>
      <c r="G120" s="260" t="s">
        <v>223</v>
      </c>
      <c r="H120" s="261">
        <v>15</v>
      </c>
      <c r="I120" s="138"/>
      <c r="J120" s="139">
        <f>ROUND(I120*H120,2)</f>
        <v>0</v>
      </c>
      <c r="K120" s="137" t="s">
        <v>141</v>
      </c>
      <c r="L120" s="30"/>
      <c r="M120" s="140" t="s">
        <v>3</v>
      </c>
      <c r="N120" s="141" t="s">
        <v>41</v>
      </c>
      <c r="O120" s="49"/>
      <c r="P120" s="142">
        <f>O120*H120</f>
        <v>0</v>
      </c>
      <c r="Q120" s="142">
        <v>0.0008625074</v>
      </c>
      <c r="R120" s="142">
        <f>Q120*H120</f>
        <v>0.012937611</v>
      </c>
      <c r="S120" s="142">
        <v>0</v>
      </c>
      <c r="T120" s="143">
        <f>S120*H120</f>
        <v>0</v>
      </c>
      <c r="AR120" s="16" t="s">
        <v>244</v>
      </c>
      <c r="AT120" s="16" t="s">
        <v>137</v>
      </c>
      <c r="AU120" s="16" t="s">
        <v>79</v>
      </c>
      <c r="AY120" s="16" t="s">
        <v>135</v>
      </c>
      <c r="BE120" s="144">
        <f>IF(N120="základní",J120,0)</f>
        <v>0</v>
      </c>
      <c r="BF120" s="144">
        <f>IF(N120="snížená",J120,0)</f>
        <v>0</v>
      </c>
      <c r="BG120" s="144">
        <f>IF(N120="zákl. přenesená",J120,0)</f>
        <v>0</v>
      </c>
      <c r="BH120" s="144">
        <f>IF(N120="sníž. přenesená",J120,0)</f>
        <v>0</v>
      </c>
      <c r="BI120" s="144">
        <f>IF(N120="nulová",J120,0)</f>
        <v>0</v>
      </c>
      <c r="BJ120" s="16" t="s">
        <v>77</v>
      </c>
      <c r="BK120" s="144">
        <f>ROUND(I120*H120,2)</f>
        <v>0</v>
      </c>
      <c r="BL120" s="16" t="s">
        <v>244</v>
      </c>
      <c r="BM120" s="16" t="s">
        <v>1143</v>
      </c>
    </row>
    <row r="121" spans="2:47" s="1" customFormat="1" ht="12">
      <c r="B121" s="30"/>
      <c r="C121" s="262"/>
      <c r="D121" s="263" t="s">
        <v>144</v>
      </c>
      <c r="E121" s="262"/>
      <c r="F121" s="264" t="s">
        <v>1144</v>
      </c>
      <c r="G121" s="262"/>
      <c r="H121" s="262"/>
      <c r="I121" s="84"/>
      <c r="L121" s="30"/>
      <c r="M121" s="145"/>
      <c r="N121" s="49"/>
      <c r="O121" s="49"/>
      <c r="P121" s="49"/>
      <c r="Q121" s="49"/>
      <c r="R121" s="49"/>
      <c r="S121" s="49"/>
      <c r="T121" s="50"/>
      <c r="AT121" s="16" t="s">
        <v>144</v>
      </c>
      <c r="AU121" s="16" t="s">
        <v>79</v>
      </c>
    </row>
    <row r="122" spans="2:65" s="1" customFormat="1" ht="16.5" customHeight="1">
      <c r="B122" s="136"/>
      <c r="C122" s="257" t="s">
        <v>248</v>
      </c>
      <c r="D122" s="257" t="s">
        <v>137</v>
      </c>
      <c r="E122" s="258" t="s">
        <v>1145</v>
      </c>
      <c r="F122" s="259" t="s">
        <v>1146</v>
      </c>
      <c r="G122" s="260" t="s">
        <v>223</v>
      </c>
      <c r="H122" s="261">
        <v>12</v>
      </c>
      <c r="I122" s="138"/>
      <c r="J122" s="139">
        <f>ROUND(I122*H122,2)</f>
        <v>0</v>
      </c>
      <c r="K122" s="137" t="s">
        <v>141</v>
      </c>
      <c r="L122" s="30"/>
      <c r="M122" s="140" t="s">
        <v>3</v>
      </c>
      <c r="N122" s="141" t="s">
        <v>41</v>
      </c>
      <c r="O122" s="49"/>
      <c r="P122" s="142">
        <f>O122*H122</f>
        <v>0</v>
      </c>
      <c r="Q122" s="142">
        <v>0.000387497</v>
      </c>
      <c r="R122" s="142">
        <f>Q122*H122</f>
        <v>0.0046499639999999995</v>
      </c>
      <c r="S122" s="142">
        <v>0</v>
      </c>
      <c r="T122" s="143">
        <f>S122*H122</f>
        <v>0</v>
      </c>
      <c r="AR122" s="16" t="s">
        <v>244</v>
      </c>
      <c r="AT122" s="16" t="s">
        <v>137</v>
      </c>
      <c r="AU122" s="16" t="s">
        <v>79</v>
      </c>
      <c r="AY122" s="16" t="s">
        <v>135</v>
      </c>
      <c r="BE122" s="144">
        <f>IF(N122="základní",J122,0)</f>
        <v>0</v>
      </c>
      <c r="BF122" s="144">
        <f>IF(N122="snížená",J122,0)</f>
        <v>0</v>
      </c>
      <c r="BG122" s="144">
        <f>IF(N122="zákl. přenesená",J122,0)</f>
        <v>0</v>
      </c>
      <c r="BH122" s="144">
        <f>IF(N122="sníž. přenesená",J122,0)</f>
        <v>0</v>
      </c>
      <c r="BI122" s="144">
        <f>IF(N122="nulová",J122,0)</f>
        <v>0</v>
      </c>
      <c r="BJ122" s="16" t="s">
        <v>77</v>
      </c>
      <c r="BK122" s="144">
        <f>ROUND(I122*H122,2)</f>
        <v>0</v>
      </c>
      <c r="BL122" s="16" t="s">
        <v>244</v>
      </c>
      <c r="BM122" s="16" t="s">
        <v>1147</v>
      </c>
    </row>
    <row r="123" spans="2:47" s="1" customFormat="1" ht="12">
      <c r="B123" s="30"/>
      <c r="C123" s="262"/>
      <c r="D123" s="263" t="s">
        <v>144</v>
      </c>
      <c r="E123" s="262"/>
      <c r="F123" s="264" t="s">
        <v>1148</v>
      </c>
      <c r="G123" s="262"/>
      <c r="H123" s="262"/>
      <c r="I123" s="84"/>
      <c r="L123" s="30"/>
      <c r="M123" s="145"/>
      <c r="N123" s="49"/>
      <c r="O123" s="49"/>
      <c r="P123" s="49"/>
      <c r="Q123" s="49"/>
      <c r="R123" s="49"/>
      <c r="S123" s="49"/>
      <c r="T123" s="50"/>
      <c r="AT123" s="16" t="s">
        <v>144</v>
      </c>
      <c r="AU123" s="16" t="s">
        <v>79</v>
      </c>
    </row>
    <row r="124" spans="2:65" s="1" customFormat="1" ht="16.5" customHeight="1">
      <c r="B124" s="136"/>
      <c r="C124" s="257" t="s">
        <v>254</v>
      </c>
      <c r="D124" s="257" t="s">
        <v>137</v>
      </c>
      <c r="E124" s="258" t="s">
        <v>1149</v>
      </c>
      <c r="F124" s="259" t="s">
        <v>1150</v>
      </c>
      <c r="G124" s="260" t="s">
        <v>223</v>
      </c>
      <c r="H124" s="261">
        <v>4</v>
      </c>
      <c r="I124" s="138"/>
      <c r="J124" s="139">
        <f>ROUND(I124*H124,2)</f>
        <v>0</v>
      </c>
      <c r="K124" s="137" t="s">
        <v>141</v>
      </c>
      <c r="L124" s="30"/>
      <c r="M124" s="140" t="s">
        <v>3</v>
      </c>
      <c r="N124" s="141" t="s">
        <v>41</v>
      </c>
      <c r="O124" s="49"/>
      <c r="P124" s="142">
        <f>O124*H124</f>
        <v>0</v>
      </c>
      <c r="Q124" s="142">
        <v>0.0002200485</v>
      </c>
      <c r="R124" s="142">
        <f>Q124*H124</f>
        <v>0.000880194</v>
      </c>
      <c r="S124" s="142">
        <v>0</v>
      </c>
      <c r="T124" s="143">
        <f>S124*H124</f>
        <v>0</v>
      </c>
      <c r="AR124" s="16" t="s">
        <v>244</v>
      </c>
      <c r="AT124" s="16" t="s">
        <v>137</v>
      </c>
      <c r="AU124" s="16" t="s">
        <v>79</v>
      </c>
      <c r="AY124" s="16" t="s">
        <v>135</v>
      </c>
      <c r="BE124" s="144">
        <f>IF(N124="základní",J124,0)</f>
        <v>0</v>
      </c>
      <c r="BF124" s="144">
        <f>IF(N124="snížená",J124,0)</f>
        <v>0</v>
      </c>
      <c r="BG124" s="144">
        <f>IF(N124="zákl. přenesená",J124,0)</f>
        <v>0</v>
      </c>
      <c r="BH124" s="144">
        <f>IF(N124="sníž. přenesená",J124,0)</f>
        <v>0</v>
      </c>
      <c r="BI124" s="144">
        <f>IF(N124="nulová",J124,0)</f>
        <v>0</v>
      </c>
      <c r="BJ124" s="16" t="s">
        <v>77</v>
      </c>
      <c r="BK124" s="144">
        <f>ROUND(I124*H124,2)</f>
        <v>0</v>
      </c>
      <c r="BL124" s="16" t="s">
        <v>244</v>
      </c>
      <c r="BM124" s="16" t="s">
        <v>1151</v>
      </c>
    </row>
    <row r="125" spans="2:47" s="1" customFormat="1" ht="12">
      <c r="B125" s="30"/>
      <c r="C125" s="262"/>
      <c r="D125" s="263" t="s">
        <v>144</v>
      </c>
      <c r="E125" s="262"/>
      <c r="F125" s="264" t="s">
        <v>1152</v>
      </c>
      <c r="G125" s="262"/>
      <c r="H125" s="262"/>
      <c r="I125" s="84"/>
      <c r="L125" s="30"/>
      <c r="M125" s="145"/>
      <c r="N125" s="49"/>
      <c r="O125" s="49"/>
      <c r="P125" s="49"/>
      <c r="Q125" s="49"/>
      <c r="R125" s="49"/>
      <c r="S125" s="49"/>
      <c r="T125" s="50"/>
      <c r="AT125" s="16" t="s">
        <v>144</v>
      </c>
      <c r="AU125" s="16" t="s">
        <v>79</v>
      </c>
    </row>
    <row r="126" spans="2:65" s="1" customFormat="1" ht="16.5" customHeight="1">
      <c r="B126" s="136"/>
      <c r="C126" s="257" t="s">
        <v>260</v>
      </c>
      <c r="D126" s="257" t="s">
        <v>137</v>
      </c>
      <c r="E126" s="258" t="s">
        <v>1153</v>
      </c>
      <c r="F126" s="259" t="s">
        <v>1154</v>
      </c>
      <c r="G126" s="260" t="s">
        <v>223</v>
      </c>
      <c r="H126" s="261">
        <v>4</v>
      </c>
      <c r="I126" s="138"/>
      <c r="J126" s="139">
        <f>ROUND(I126*H126,2)</f>
        <v>0</v>
      </c>
      <c r="K126" s="137" t="s">
        <v>141</v>
      </c>
      <c r="L126" s="30"/>
      <c r="M126" s="140" t="s">
        <v>3</v>
      </c>
      <c r="N126" s="141" t="s">
        <v>41</v>
      </c>
      <c r="O126" s="49"/>
      <c r="P126" s="142">
        <f>O126*H126</f>
        <v>0</v>
      </c>
      <c r="Q126" s="142">
        <v>0.0005000485</v>
      </c>
      <c r="R126" s="142">
        <f>Q126*H126</f>
        <v>0.002000194</v>
      </c>
      <c r="S126" s="142">
        <v>0</v>
      </c>
      <c r="T126" s="143">
        <f>S126*H126</f>
        <v>0</v>
      </c>
      <c r="AR126" s="16" t="s">
        <v>244</v>
      </c>
      <c r="AT126" s="16" t="s">
        <v>137</v>
      </c>
      <c r="AU126" s="16" t="s">
        <v>79</v>
      </c>
      <c r="AY126" s="16" t="s">
        <v>135</v>
      </c>
      <c r="BE126" s="144">
        <f>IF(N126="základní",J126,0)</f>
        <v>0</v>
      </c>
      <c r="BF126" s="144">
        <f>IF(N126="snížená",J126,0)</f>
        <v>0</v>
      </c>
      <c r="BG126" s="144">
        <f>IF(N126="zákl. přenesená",J126,0)</f>
        <v>0</v>
      </c>
      <c r="BH126" s="144">
        <f>IF(N126="sníž. přenesená",J126,0)</f>
        <v>0</v>
      </c>
      <c r="BI126" s="144">
        <f>IF(N126="nulová",J126,0)</f>
        <v>0</v>
      </c>
      <c r="BJ126" s="16" t="s">
        <v>77</v>
      </c>
      <c r="BK126" s="144">
        <f>ROUND(I126*H126,2)</f>
        <v>0</v>
      </c>
      <c r="BL126" s="16" t="s">
        <v>244</v>
      </c>
      <c r="BM126" s="16" t="s">
        <v>1155</v>
      </c>
    </row>
    <row r="127" spans="2:47" s="1" customFormat="1" ht="12">
      <c r="B127" s="30"/>
      <c r="C127" s="262"/>
      <c r="D127" s="263" t="s">
        <v>144</v>
      </c>
      <c r="E127" s="262"/>
      <c r="F127" s="264" t="s">
        <v>1156</v>
      </c>
      <c r="G127" s="262"/>
      <c r="H127" s="262"/>
      <c r="I127" s="84"/>
      <c r="L127" s="30"/>
      <c r="M127" s="145"/>
      <c r="N127" s="49"/>
      <c r="O127" s="49"/>
      <c r="P127" s="49"/>
      <c r="Q127" s="49"/>
      <c r="R127" s="49"/>
      <c r="S127" s="49"/>
      <c r="T127" s="50"/>
      <c r="AT127" s="16" t="s">
        <v>144</v>
      </c>
      <c r="AU127" s="16" t="s">
        <v>79</v>
      </c>
    </row>
    <row r="128" spans="2:65" s="1" customFormat="1" ht="16.5" customHeight="1">
      <c r="B128" s="136"/>
      <c r="C128" s="257" t="s">
        <v>268</v>
      </c>
      <c r="D128" s="257" t="s">
        <v>137</v>
      </c>
      <c r="E128" s="258" t="s">
        <v>1157</v>
      </c>
      <c r="F128" s="259" t="s">
        <v>1158</v>
      </c>
      <c r="G128" s="260" t="s">
        <v>175</v>
      </c>
      <c r="H128" s="261">
        <v>0.028</v>
      </c>
      <c r="I128" s="138"/>
      <c r="J128" s="139">
        <f>ROUND(I128*H128,2)</f>
        <v>0</v>
      </c>
      <c r="K128" s="137" t="s">
        <v>141</v>
      </c>
      <c r="L128" s="30"/>
      <c r="M128" s="140" t="s">
        <v>3</v>
      </c>
      <c r="N128" s="141" t="s">
        <v>41</v>
      </c>
      <c r="O128" s="49"/>
      <c r="P128" s="142">
        <f>O128*H128</f>
        <v>0</v>
      </c>
      <c r="Q128" s="142">
        <v>0</v>
      </c>
      <c r="R128" s="142">
        <f>Q128*H128</f>
        <v>0</v>
      </c>
      <c r="S128" s="142">
        <v>0</v>
      </c>
      <c r="T128" s="143">
        <f>S128*H128</f>
        <v>0</v>
      </c>
      <c r="AR128" s="16" t="s">
        <v>244</v>
      </c>
      <c r="AT128" s="16" t="s">
        <v>137</v>
      </c>
      <c r="AU128" s="16" t="s">
        <v>79</v>
      </c>
      <c r="AY128" s="16" t="s">
        <v>135</v>
      </c>
      <c r="BE128" s="144">
        <f>IF(N128="základní",J128,0)</f>
        <v>0</v>
      </c>
      <c r="BF128" s="144">
        <f>IF(N128="snížená",J128,0)</f>
        <v>0</v>
      </c>
      <c r="BG128" s="144">
        <f>IF(N128="zákl. přenesená",J128,0)</f>
        <v>0</v>
      </c>
      <c r="BH128" s="144">
        <f>IF(N128="sníž. přenesená",J128,0)</f>
        <v>0</v>
      </c>
      <c r="BI128" s="144">
        <f>IF(N128="nulová",J128,0)</f>
        <v>0</v>
      </c>
      <c r="BJ128" s="16" t="s">
        <v>77</v>
      </c>
      <c r="BK128" s="144">
        <f>ROUND(I128*H128,2)</f>
        <v>0</v>
      </c>
      <c r="BL128" s="16" t="s">
        <v>244</v>
      </c>
      <c r="BM128" s="16" t="s">
        <v>1159</v>
      </c>
    </row>
    <row r="129" spans="2:47" s="1" customFormat="1" ht="19.5">
      <c r="B129" s="30"/>
      <c r="C129" s="262"/>
      <c r="D129" s="263" t="s">
        <v>144</v>
      </c>
      <c r="E129" s="262"/>
      <c r="F129" s="264" t="s">
        <v>1160</v>
      </c>
      <c r="G129" s="262"/>
      <c r="H129" s="262"/>
      <c r="I129" s="84"/>
      <c r="L129" s="30"/>
      <c r="M129" s="145"/>
      <c r="N129" s="49"/>
      <c r="O129" s="49"/>
      <c r="P129" s="49"/>
      <c r="Q129" s="49"/>
      <c r="R129" s="49"/>
      <c r="S129" s="49"/>
      <c r="T129" s="50"/>
      <c r="AT129" s="16" t="s">
        <v>144</v>
      </c>
      <c r="AU129" s="16" t="s">
        <v>79</v>
      </c>
    </row>
    <row r="130" spans="2:63" s="10" customFormat="1" ht="22.9" customHeight="1">
      <c r="B130" s="125"/>
      <c r="C130" s="253"/>
      <c r="D130" s="254" t="s">
        <v>68</v>
      </c>
      <c r="E130" s="256" t="s">
        <v>1161</v>
      </c>
      <c r="F130" s="256" t="s">
        <v>1162</v>
      </c>
      <c r="G130" s="253"/>
      <c r="H130" s="253"/>
      <c r="I130" s="127"/>
      <c r="J130" s="135">
        <f>BK130</f>
        <v>0</v>
      </c>
      <c r="L130" s="125"/>
      <c r="M130" s="129"/>
      <c r="N130" s="130"/>
      <c r="O130" s="130"/>
      <c r="P130" s="131">
        <f>SUM(P131:P158)</f>
        <v>0</v>
      </c>
      <c r="Q130" s="130"/>
      <c r="R130" s="131">
        <f>SUM(R131:R158)</f>
        <v>0.431317164</v>
      </c>
      <c r="S130" s="130"/>
      <c r="T130" s="132">
        <f>SUM(T131:T158)</f>
        <v>0.2856</v>
      </c>
      <c r="AR130" s="126" t="s">
        <v>79</v>
      </c>
      <c r="AT130" s="133" t="s">
        <v>68</v>
      </c>
      <c r="AU130" s="133" t="s">
        <v>77</v>
      </c>
      <c r="AY130" s="126" t="s">
        <v>135</v>
      </c>
      <c r="BK130" s="134">
        <f>SUM(BK131:BK158)</f>
        <v>0</v>
      </c>
    </row>
    <row r="131" spans="2:65" s="1" customFormat="1" ht="16.5" customHeight="1">
      <c r="B131" s="136"/>
      <c r="C131" s="257" t="s">
        <v>8</v>
      </c>
      <c r="D131" s="257" t="s">
        <v>137</v>
      </c>
      <c r="E131" s="258" t="s">
        <v>585</v>
      </c>
      <c r="F131" s="259" t="s">
        <v>1163</v>
      </c>
      <c r="G131" s="260" t="s">
        <v>621</v>
      </c>
      <c r="H131" s="261">
        <v>56</v>
      </c>
      <c r="I131" s="138"/>
      <c r="J131" s="139">
        <f>ROUND(I131*H131,2)</f>
        <v>0</v>
      </c>
      <c r="K131" s="137" t="s">
        <v>3</v>
      </c>
      <c r="L131" s="30"/>
      <c r="M131" s="140" t="s">
        <v>3</v>
      </c>
      <c r="N131" s="141" t="s">
        <v>41</v>
      </c>
      <c r="O131" s="49"/>
      <c r="P131" s="142">
        <f>O131*H131</f>
        <v>0</v>
      </c>
      <c r="Q131" s="142">
        <v>0</v>
      </c>
      <c r="R131" s="142">
        <f>Q131*H131</f>
        <v>0</v>
      </c>
      <c r="S131" s="142">
        <v>0</v>
      </c>
      <c r="T131" s="143">
        <f>S131*H131</f>
        <v>0</v>
      </c>
      <c r="AR131" s="16" t="s">
        <v>244</v>
      </c>
      <c r="AT131" s="16" t="s">
        <v>137</v>
      </c>
      <c r="AU131" s="16" t="s">
        <v>79</v>
      </c>
      <c r="AY131" s="16" t="s">
        <v>135</v>
      </c>
      <c r="BE131" s="144">
        <f>IF(N131="základní",J131,0)</f>
        <v>0</v>
      </c>
      <c r="BF131" s="144">
        <f>IF(N131="snížená",J131,0)</f>
        <v>0</v>
      </c>
      <c r="BG131" s="144">
        <f>IF(N131="zákl. přenesená",J131,0)</f>
        <v>0</v>
      </c>
      <c r="BH131" s="144">
        <f>IF(N131="sníž. přenesená",J131,0)</f>
        <v>0</v>
      </c>
      <c r="BI131" s="144">
        <f>IF(N131="nulová",J131,0)</f>
        <v>0</v>
      </c>
      <c r="BJ131" s="16" t="s">
        <v>77</v>
      </c>
      <c r="BK131" s="144">
        <f>ROUND(I131*H131,2)</f>
        <v>0</v>
      </c>
      <c r="BL131" s="16" t="s">
        <v>244</v>
      </c>
      <c r="BM131" s="16" t="s">
        <v>1164</v>
      </c>
    </row>
    <row r="132" spans="2:47" s="1" customFormat="1" ht="12">
      <c r="B132" s="30"/>
      <c r="C132" s="262"/>
      <c r="D132" s="263" t="s">
        <v>144</v>
      </c>
      <c r="E132" s="262"/>
      <c r="F132" s="264" t="s">
        <v>1163</v>
      </c>
      <c r="G132" s="262"/>
      <c r="H132" s="262"/>
      <c r="I132" s="84"/>
      <c r="L132" s="30"/>
      <c r="M132" s="145"/>
      <c r="N132" s="49"/>
      <c r="O132" s="49"/>
      <c r="P132" s="49"/>
      <c r="Q132" s="49"/>
      <c r="R132" s="49"/>
      <c r="S132" s="49"/>
      <c r="T132" s="50"/>
      <c r="AT132" s="16" t="s">
        <v>144</v>
      </c>
      <c r="AU132" s="16" t="s">
        <v>79</v>
      </c>
    </row>
    <row r="133" spans="2:65" s="1" customFormat="1" ht="16.5" customHeight="1">
      <c r="B133" s="136"/>
      <c r="C133" s="257" t="s">
        <v>279</v>
      </c>
      <c r="D133" s="257" t="s">
        <v>137</v>
      </c>
      <c r="E133" s="258" t="s">
        <v>590</v>
      </c>
      <c r="F133" s="259" t="s">
        <v>1165</v>
      </c>
      <c r="G133" s="260" t="s">
        <v>587</v>
      </c>
      <c r="H133" s="261">
        <v>1</v>
      </c>
      <c r="I133" s="138"/>
      <c r="J133" s="139">
        <f>ROUND(I133*H133,2)</f>
        <v>0</v>
      </c>
      <c r="K133" s="137" t="s">
        <v>3</v>
      </c>
      <c r="L133" s="30"/>
      <c r="M133" s="140" t="s">
        <v>3</v>
      </c>
      <c r="N133" s="141" t="s">
        <v>41</v>
      </c>
      <c r="O133" s="49"/>
      <c r="P133" s="142">
        <f>O133*H133</f>
        <v>0</v>
      </c>
      <c r="Q133" s="142">
        <v>0</v>
      </c>
      <c r="R133" s="142">
        <f>Q133*H133</f>
        <v>0</v>
      </c>
      <c r="S133" s="142">
        <v>0</v>
      </c>
      <c r="T133" s="143">
        <f>S133*H133</f>
        <v>0</v>
      </c>
      <c r="AR133" s="16" t="s">
        <v>244</v>
      </c>
      <c r="AT133" s="16" t="s">
        <v>137</v>
      </c>
      <c r="AU133" s="16" t="s">
        <v>79</v>
      </c>
      <c r="AY133" s="16" t="s">
        <v>135</v>
      </c>
      <c r="BE133" s="144">
        <f>IF(N133="základní",J133,0)</f>
        <v>0</v>
      </c>
      <c r="BF133" s="144">
        <f>IF(N133="snížená",J133,0)</f>
        <v>0</v>
      </c>
      <c r="BG133" s="144">
        <f>IF(N133="zákl. přenesená",J133,0)</f>
        <v>0</v>
      </c>
      <c r="BH133" s="144">
        <f>IF(N133="sníž. přenesená",J133,0)</f>
        <v>0</v>
      </c>
      <c r="BI133" s="144">
        <f>IF(N133="nulová",J133,0)</f>
        <v>0</v>
      </c>
      <c r="BJ133" s="16" t="s">
        <v>77</v>
      </c>
      <c r="BK133" s="144">
        <f>ROUND(I133*H133,2)</f>
        <v>0</v>
      </c>
      <c r="BL133" s="16" t="s">
        <v>244</v>
      </c>
      <c r="BM133" s="16" t="s">
        <v>1166</v>
      </c>
    </row>
    <row r="134" spans="2:47" s="1" customFormat="1" ht="12">
      <c r="B134" s="30"/>
      <c r="C134" s="262"/>
      <c r="D134" s="263" t="s">
        <v>144</v>
      </c>
      <c r="E134" s="262"/>
      <c r="F134" s="264" t="s">
        <v>1165</v>
      </c>
      <c r="G134" s="262"/>
      <c r="H134" s="262"/>
      <c r="I134" s="84"/>
      <c r="L134" s="30"/>
      <c r="M134" s="145"/>
      <c r="N134" s="49"/>
      <c r="O134" s="49"/>
      <c r="P134" s="49"/>
      <c r="Q134" s="49"/>
      <c r="R134" s="49"/>
      <c r="S134" s="49"/>
      <c r="T134" s="50"/>
      <c r="AT134" s="16" t="s">
        <v>144</v>
      </c>
      <c r="AU134" s="16" t="s">
        <v>79</v>
      </c>
    </row>
    <row r="135" spans="2:65" s="1" customFormat="1" ht="16.5" customHeight="1">
      <c r="B135" s="136"/>
      <c r="C135" s="257" t="s">
        <v>285</v>
      </c>
      <c r="D135" s="257" t="s">
        <v>137</v>
      </c>
      <c r="E135" s="258" t="s">
        <v>594</v>
      </c>
      <c r="F135" s="259" t="s">
        <v>1167</v>
      </c>
      <c r="G135" s="260" t="s">
        <v>587</v>
      </c>
      <c r="H135" s="261">
        <v>1</v>
      </c>
      <c r="I135" s="138"/>
      <c r="J135" s="139">
        <f>ROUND(I135*H135,2)</f>
        <v>0</v>
      </c>
      <c r="K135" s="137" t="s">
        <v>3</v>
      </c>
      <c r="L135" s="30"/>
      <c r="M135" s="140" t="s">
        <v>3</v>
      </c>
      <c r="N135" s="141" t="s">
        <v>41</v>
      </c>
      <c r="O135" s="49"/>
      <c r="P135" s="142">
        <f>O135*H135</f>
        <v>0</v>
      </c>
      <c r="Q135" s="142">
        <v>0</v>
      </c>
      <c r="R135" s="142">
        <f>Q135*H135</f>
        <v>0</v>
      </c>
      <c r="S135" s="142">
        <v>0</v>
      </c>
      <c r="T135" s="143">
        <f>S135*H135</f>
        <v>0</v>
      </c>
      <c r="AR135" s="16" t="s">
        <v>244</v>
      </c>
      <c r="AT135" s="16" t="s">
        <v>137</v>
      </c>
      <c r="AU135" s="16" t="s">
        <v>79</v>
      </c>
      <c r="AY135" s="16" t="s">
        <v>135</v>
      </c>
      <c r="BE135" s="144">
        <f>IF(N135="základní",J135,0)</f>
        <v>0</v>
      </c>
      <c r="BF135" s="144">
        <f>IF(N135="snížená",J135,0)</f>
        <v>0</v>
      </c>
      <c r="BG135" s="144">
        <f>IF(N135="zákl. přenesená",J135,0)</f>
        <v>0</v>
      </c>
      <c r="BH135" s="144">
        <f>IF(N135="sníž. přenesená",J135,0)</f>
        <v>0</v>
      </c>
      <c r="BI135" s="144">
        <f>IF(N135="nulová",J135,0)</f>
        <v>0</v>
      </c>
      <c r="BJ135" s="16" t="s">
        <v>77</v>
      </c>
      <c r="BK135" s="144">
        <f>ROUND(I135*H135,2)</f>
        <v>0</v>
      </c>
      <c r="BL135" s="16" t="s">
        <v>244</v>
      </c>
      <c r="BM135" s="16" t="s">
        <v>1168</v>
      </c>
    </row>
    <row r="136" spans="2:47" s="1" customFormat="1" ht="12">
      <c r="B136" s="30"/>
      <c r="C136" s="262"/>
      <c r="D136" s="263" t="s">
        <v>144</v>
      </c>
      <c r="E136" s="262"/>
      <c r="F136" s="264" t="s">
        <v>1167</v>
      </c>
      <c r="G136" s="262"/>
      <c r="H136" s="262"/>
      <c r="I136" s="84"/>
      <c r="L136" s="30"/>
      <c r="M136" s="145"/>
      <c r="N136" s="49"/>
      <c r="O136" s="49"/>
      <c r="P136" s="49"/>
      <c r="Q136" s="49"/>
      <c r="R136" s="49"/>
      <c r="S136" s="49"/>
      <c r="T136" s="50"/>
      <c r="AT136" s="16" t="s">
        <v>144</v>
      </c>
      <c r="AU136" s="16" t="s">
        <v>79</v>
      </c>
    </row>
    <row r="137" spans="2:65" s="1" customFormat="1" ht="16.5" customHeight="1">
      <c r="B137" s="136"/>
      <c r="C137" s="257" t="s">
        <v>291</v>
      </c>
      <c r="D137" s="257" t="s">
        <v>137</v>
      </c>
      <c r="E137" s="258" t="s">
        <v>1169</v>
      </c>
      <c r="F137" s="259" t="s">
        <v>1170</v>
      </c>
      <c r="G137" s="260" t="s">
        <v>223</v>
      </c>
      <c r="H137" s="261">
        <v>12</v>
      </c>
      <c r="I137" s="138"/>
      <c r="J137" s="139">
        <f>ROUND(I137*H137,2)</f>
        <v>0</v>
      </c>
      <c r="K137" s="137" t="s">
        <v>141</v>
      </c>
      <c r="L137" s="30"/>
      <c r="M137" s="140" t="s">
        <v>3</v>
      </c>
      <c r="N137" s="141" t="s">
        <v>41</v>
      </c>
      <c r="O137" s="49"/>
      <c r="P137" s="142">
        <f>O137*H137</f>
        <v>0</v>
      </c>
      <c r="Q137" s="142">
        <v>6.8097E-05</v>
      </c>
      <c r="R137" s="142">
        <f>Q137*H137</f>
        <v>0.000817164</v>
      </c>
      <c r="S137" s="142">
        <v>0</v>
      </c>
      <c r="T137" s="143">
        <f>S137*H137</f>
        <v>0</v>
      </c>
      <c r="AR137" s="16" t="s">
        <v>244</v>
      </c>
      <c r="AT137" s="16" t="s">
        <v>137</v>
      </c>
      <c r="AU137" s="16" t="s">
        <v>79</v>
      </c>
      <c r="AY137" s="16" t="s">
        <v>135</v>
      </c>
      <c r="BE137" s="144">
        <f>IF(N137="základní",J137,0)</f>
        <v>0</v>
      </c>
      <c r="BF137" s="144">
        <f>IF(N137="snížená",J137,0)</f>
        <v>0</v>
      </c>
      <c r="BG137" s="144">
        <f>IF(N137="zákl. přenesená",J137,0)</f>
        <v>0</v>
      </c>
      <c r="BH137" s="144">
        <f>IF(N137="sníž. přenesená",J137,0)</f>
        <v>0</v>
      </c>
      <c r="BI137" s="144">
        <f>IF(N137="nulová",J137,0)</f>
        <v>0</v>
      </c>
      <c r="BJ137" s="16" t="s">
        <v>77</v>
      </c>
      <c r="BK137" s="144">
        <f>ROUND(I137*H137,2)</f>
        <v>0</v>
      </c>
      <c r="BL137" s="16" t="s">
        <v>244</v>
      </c>
      <c r="BM137" s="16" t="s">
        <v>1171</v>
      </c>
    </row>
    <row r="138" spans="2:47" s="1" customFormat="1" ht="12">
      <c r="B138" s="30"/>
      <c r="C138" s="262"/>
      <c r="D138" s="263" t="s">
        <v>144</v>
      </c>
      <c r="E138" s="262"/>
      <c r="F138" s="264" t="s">
        <v>1172</v>
      </c>
      <c r="G138" s="262"/>
      <c r="H138" s="262"/>
      <c r="I138" s="84"/>
      <c r="L138" s="30"/>
      <c r="M138" s="145"/>
      <c r="N138" s="49"/>
      <c r="O138" s="49"/>
      <c r="P138" s="49"/>
      <c r="Q138" s="49"/>
      <c r="R138" s="49"/>
      <c r="S138" s="49"/>
      <c r="T138" s="50"/>
      <c r="AT138" s="16" t="s">
        <v>144</v>
      </c>
      <c r="AU138" s="16" t="s">
        <v>79</v>
      </c>
    </row>
    <row r="139" spans="2:65" s="1" customFormat="1" ht="16.5" customHeight="1">
      <c r="B139" s="136"/>
      <c r="C139" s="257" t="s">
        <v>296</v>
      </c>
      <c r="D139" s="257" t="s">
        <v>137</v>
      </c>
      <c r="E139" s="258" t="s">
        <v>1173</v>
      </c>
      <c r="F139" s="259" t="s">
        <v>1174</v>
      </c>
      <c r="G139" s="260" t="s">
        <v>621</v>
      </c>
      <c r="H139" s="261">
        <v>12</v>
      </c>
      <c r="I139" s="138"/>
      <c r="J139" s="139">
        <f>ROUND(I139*H139,2)</f>
        <v>0</v>
      </c>
      <c r="K139" s="137" t="s">
        <v>141</v>
      </c>
      <c r="L139" s="30"/>
      <c r="M139" s="140" t="s">
        <v>3</v>
      </c>
      <c r="N139" s="141" t="s">
        <v>41</v>
      </c>
      <c r="O139" s="49"/>
      <c r="P139" s="142">
        <f>O139*H139</f>
        <v>0</v>
      </c>
      <c r="Q139" s="142">
        <v>0</v>
      </c>
      <c r="R139" s="142">
        <f>Q139*H139</f>
        <v>0</v>
      </c>
      <c r="S139" s="142">
        <v>0.0238</v>
      </c>
      <c r="T139" s="143">
        <f>S139*H139</f>
        <v>0.2856</v>
      </c>
      <c r="AR139" s="16" t="s">
        <v>244</v>
      </c>
      <c r="AT139" s="16" t="s">
        <v>137</v>
      </c>
      <c r="AU139" s="16" t="s">
        <v>79</v>
      </c>
      <c r="AY139" s="16" t="s">
        <v>135</v>
      </c>
      <c r="BE139" s="144">
        <f>IF(N139="základní",J139,0)</f>
        <v>0</v>
      </c>
      <c r="BF139" s="144">
        <f>IF(N139="snížená",J139,0)</f>
        <v>0</v>
      </c>
      <c r="BG139" s="144">
        <f>IF(N139="zákl. přenesená",J139,0)</f>
        <v>0</v>
      </c>
      <c r="BH139" s="144">
        <f>IF(N139="sníž. přenesená",J139,0)</f>
        <v>0</v>
      </c>
      <c r="BI139" s="144">
        <f>IF(N139="nulová",J139,0)</f>
        <v>0</v>
      </c>
      <c r="BJ139" s="16" t="s">
        <v>77</v>
      </c>
      <c r="BK139" s="144">
        <f>ROUND(I139*H139,2)</f>
        <v>0</v>
      </c>
      <c r="BL139" s="16" t="s">
        <v>244</v>
      </c>
      <c r="BM139" s="16" t="s">
        <v>1175</v>
      </c>
    </row>
    <row r="140" spans="2:47" s="1" customFormat="1" ht="12">
      <c r="B140" s="30"/>
      <c r="C140" s="262"/>
      <c r="D140" s="263" t="s">
        <v>144</v>
      </c>
      <c r="E140" s="262"/>
      <c r="F140" s="264" t="s">
        <v>1176</v>
      </c>
      <c r="G140" s="262"/>
      <c r="H140" s="262"/>
      <c r="I140" s="84"/>
      <c r="L140" s="30"/>
      <c r="M140" s="145"/>
      <c r="N140" s="49"/>
      <c r="O140" s="49"/>
      <c r="P140" s="49"/>
      <c r="Q140" s="49"/>
      <c r="R140" s="49"/>
      <c r="S140" s="49"/>
      <c r="T140" s="50"/>
      <c r="AT140" s="16" t="s">
        <v>144</v>
      </c>
      <c r="AU140" s="16" t="s">
        <v>79</v>
      </c>
    </row>
    <row r="141" spans="2:65" s="1" customFormat="1" ht="16.5" customHeight="1">
      <c r="B141" s="136"/>
      <c r="C141" s="257" t="s">
        <v>301</v>
      </c>
      <c r="D141" s="257" t="s">
        <v>137</v>
      </c>
      <c r="E141" s="258" t="s">
        <v>1177</v>
      </c>
      <c r="F141" s="259" t="s">
        <v>1178</v>
      </c>
      <c r="G141" s="260" t="s">
        <v>223</v>
      </c>
      <c r="H141" s="261">
        <v>2</v>
      </c>
      <c r="I141" s="138"/>
      <c r="J141" s="139">
        <f>ROUND(I141*H141,2)</f>
        <v>0</v>
      </c>
      <c r="K141" s="137" t="s">
        <v>141</v>
      </c>
      <c r="L141" s="30"/>
      <c r="M141" s="140" t="s">
        <v>3</v>
      </c>
      <c r="N141" s="141" t="s">
        <v>41</v>
      </c>
      <c r="O141" s="49"/>
      <c r="P141" s="142">
        <f>O141*H141</f>
        <v>0</v>
      </c>
      <c r="Q141" s="142">
        <v>0.01545</v>
      </c>
      <c r="R141" s="142">
        <f>Q141*H141</f>
        <v>0.0309</v>
      </c>
      <c r="S141" s="142">
        <v>0</v>
      </c>
      <c r="T141" s="143">
        <f>S141*H141</f>
        <v>0</v>
      </c>
      <c r="AR141" s="16" t="s">
        <v>244</v>
      </c>
      <c r="AT141" s="16" t="s">
        <v>137</v>
      </c>
      <c r="AU141" s="16" t="s">
        <v>79</v>
      </c>
      <c r="AY141" s="16" t="s">
        <v>135</v>
      </c>
      <c r="BE141" s="144">
        <f>IF(N141="základní",J141,0)</f>
        <v>0</v>
      </c>
      <c r="BF141" s="144">
        <f>IF(N141="snížená",J141,0)</f>
        <v>0</v>
      </c>
      <c r="BG141" s="144">
        <f>IF(N141="zákl. přenesená",J141,0)</f>
        <v>0</v>
      </c>
      <c r="BH141" s="144">
        <f>IF(N141="sníž. přenesená",J141,0)</f>
        <v>0</v>
      </c>
      <c r="BI141" s="144">
        <f>IF(N141="nulová",J141,0)</f>
        <v>0</v>
      </c>
      <c r="BJ141" s="16" t="s">
        <v>77</v>
      </c>
      <c r="BK141" s="144">
        <f>ROUND(I141*H141,2)</f>
        <v>0</v>
      </c>
      <c r="BL141" s="16" t="s">
        <v>244</v>
      </c>
      <c r="BM141" s="16" t="s">
        <v>1179</v>
      </c>
    </row>
    <row r="142" spans="2:47" s="1" customFormat="1" ht="19.5">
      <c r="B142" s="30"/>
      <c r="C142" s="262"/>
      <c r="D142" s="263" t="s">
        <v>144</v>
      </c>
      <c r="E142" s="262"/>
      <c r="F142" s="264" t="s">
        <v>1180</v>
      </c>
      <c r="G142" s="262"/>
      <c r="H142" s="262"/>
      <c r="I142" s="84"/>
      <c r="L142" s="30"/>
      <c r="M142" s="145"/>
      <c r="N142" s="49"/>
      <c r="O142" s="49"/>
      <c r="P142" s="49"/>
      <c r="Q142" s="49"/>
      <c r="R142" s="49"/>
      <c r="S142" s="49"/>
      <c r="T142" s="50"/>
      <c r="AT142" s="16" t="s">
        <v>144</v>
      </c>
      <c r="AU142" s="16" t="s">
        <v>79</v>
      </c>
    </row>
    <row r="143" spans="2:65" s="1" customFormat="1" ht="16.5" customHeight="1">
      <c r="B143" s="136"/>
      <c r="C143" s="257" t="s">
        <v>306</v>
      </c>
      <c r="D143" s="257" t="s">
        <v>137</v>
      </c>
      <c r="E143" s="258" t="s">
        <v>1181</v>
      </c>
      <c r="F143" s="259" t="s">
        <v>1182</v>
      </c>
      <c r="G143" s="260" t="s">
        <v>223</v>
      </c>
      <c r="H143" s="261">
        <v>2</v>
      </c>
      <c r="I143" s="138"/>
      <c r="J143" s="139">
        <f>ROUND(I143*H143,2)</f>
        <v>0</v>
      </c>
      <c r="K143" s="137" t="s">
        <v>141</v>
      </c>
      <c r="L143" s="30"/>
      <c r="M143" s="140" t="s">
        <v>3</v>
      </c>
      <c r="N143" s="141" t="s">
        <v>41</v>
      </c>
      <c r="O143" s="49"/>
      <c r="P143" s="142">
        <f>O143*H143</f>
        <v>0</v>
      </c>
      <c r="Q143" s="142">
        <v>0.0181</v>
      </c>
      <c r="R143" s="142">
        <f>Q143*H143</f>
        <v>0.0362</v>
      </c>
      <c r="S143" s="142">
        <v>0</v>
      </c>
      <c r="T143" s="143">
        <f>S143*H143</f>
        <v>0</v>
      </c>
      <c r="AR143" s="16" t="s">
        <v>244</v>
      </c>
      <c r="AT143" s="16" t="s">
        <v>137</v>
      </c>
      <c r="AU143" s="16" t="s">
        <v>79</v>
      </c>
      <c r="AY143" s="16" t="s">
        <v>135</v>
      </c>
      <c r="BE143" s="144">
        <f>IF(N143="základní",J143,0)</f>
        <v>0</v>
      </c>
      <c r="BF143" s="144">
        <f>IF(N143="snížená",J143,0)</f>
        <v>0</v>
      </c>
      <c r="BG143" s="144">
        <f>IF(N143="zákl. přenesená",J143,0)</f>
        <v>0</v>
      </c>
      <c r="BH143" s="144">
        <f>IF(N143="sníž. přenesená",J143,0)</f>
        <v>0</v>
      </c>
      <c r="BI143" s="144">
        <f>IF(N143="nulová",J143,0)</f>
        <v>0</v>
      </c>
      <c r="BJ143" s="16" t="s">
        <v>77</v>
      </c>
      <c r="BK143" s="144">
        <f>ROUND(I143*H143,2)</f>
        <v>0</v>
      </c>
      <c r="BL143" s="16" t="s">
        <v>244</v>
      </c>
      <c r="BM143" s="16" t="s">
        <v>1183</v>
      </c>
    </row>
    <row r="144" spans="2:47" s="1" customFormat="1" ht="19.5">
      <c r="B144" s="30"/>
      <c r="C144" s="262"/>
      <c r="D144" s="263" t="s">
        <v>144</v>
      </c>
      <c r="E144" s="262"/>
      <c r="F144" s="264" t="s">
        <v>1184</v>
      </c>
      <c r="G144" s="262"/>
      <c r="H144" s="262"/>
      <c r="I144" s="84"/>
      <c r="L144" s="30"/>
      <c r="M144" s="145"/>
      <c r="N144" s="49"/>
      <c r="O144" s="49"/>
      <c r="P144" s="49"/>
      <c r="Q144" s="49"/>
      <c r="R144" s="49"/>
      <c r="S144" s="49"/>
      <c r="T144" s="50"/>
      <c r="AT144" s="16" t="s">
        <v>144</v>
      </c>
      <c r="AU144" s="16" t="s">
        <v>79</v>
      </c>
    </row>
    <row r="145" spans="2:65" s="1" customFormat="1" ht="16.5" customHeight="1">
      <c r="B145" s="136"/>
      <c r="C145" s="257" t="s">
        <v>311</v>
      </c>
      <c r="D145" s="257" t="s">
        <v>137</v>
      </c>
      <c r="E145" s="258" t="s">
        <v>1185</v>
      </c>
      <c r="F145" s="259" t="s">
        <v>1186</v>
      </c>
      <c r="G145" s="260" t="s">
        <v>223</v>
      </c>
      <c r="H145" s="261">
        <v>2</v>
      </c>
      <c r="I145" s="138"/>
      <c r="J145" s="139">
        <f>ROUND(I145*H145,2)</f>
        <v>0</v>
      </c>
      <c r="K145" s="137" t="s">
        <v>141</v>
      </c>
      <c r="L145" s="30"/>
      <c r="M145" s="140" t="s">
        <v>3</v>
      </c>
      <c r="N145" s="141" t="s">
        <v>41</v>
      </c>
      <c r="O145" s="49"/>
      <c r="P145" s="142">
        <f>O145*H145</f>
        <v>0</v>
      </c>
      <c r="Q145" s="142">
        <v>0.0234</v>
      </c>
      <c r="R145" s="142">
        <f>Q145*H145</f>
        <v>0.0468</v>
      </c>
      <c r="S145" s="142">
        <v>0</v>
      </c>
      <c r="T145" s="143">
        <f>S145*H145</f>
        <v>0</v>
      </c>
      <c r="AR145" s="16" t="s">
        <v>244</v>
      </c>
      <c r="AT145" s="16" t="s">
        <v>137</v>
      </c>
      <c r="AU145" s="16" t="s">
        <v>79</v>
      </c>
      <c r="AY145" s="16" t="s">
        <v>135</v>
      </c>
      <c r="BE145" s="144">
        <f>IF(N145="základní",J145,0)</f>
        <v>0</v>
      </c>
      <c r="BF145" s="144">
        <f>IF(N145="snížená",J145,0)</f>
        <v>0</v>
      </c>
      <c r="BG145" s="144">
        <f>IF(N145="zákl. přenesená",J145,0)</f>
        <v>0</v>
      </c>
      <c r="BH145" s="144">
        <f>IF(N145="sníž. přenesená",J145,0)</f>
        <v>0</v>
      </c>
      <c r="BI145" s="144">
        <f>IF(N145="nulová",J145,0)</f>
        <v>0</v>
      </c>
      <c r="BJ145" s="16" t="s">
        <v>77</v>
      </c>
      <c r="BK145" s="144">
        <f>ROUND(I145*H145,2)</f>
        <v>0</v>
      </c>
      <c r="BL145" s="16" t="s">
        <v>244</v>
      </c>
      <c r="BM145" s="16" t="s">
        <v>1187</v>
      </c>
    </row>
    <row r="146" spans="2:47" s="1" customFormat="1" ht="19.5">
      <c r="B146" s="30"/>
      <c r="C146" s="262"/>
      <c r="D146" s="263" t="s">
        <v>144</v>
      </c>
      <c r="E146" s="262"/>
      <c r="F146" s="264" t="s">
        <v>1188</v>
      </c>
      <c r="G146" s="262"/>
      <c r="H146" s="262"/>
      <c r="I146" s="84"/>
      <c r="L146" s="30"/>
      <c r="M146" s="145"/>
      <c r="N146" s="49"/>
      <c r="O146" s="49"/>
      <c r="P146" s="49"/>
      <c r="Q146" s="49"/>
      <c r="R146" s="49"/>
      <c r="S146" s="49"/>
      <c r="T146" s="50"/>
      <c r="AT146" s="16" t="s">
        <v>144</v>
      </c>
      <c r="AU146" s="16" t="s">
        <v>79</v>
      </c>
    </row>
    <row r="147" spans="2:65" s="1" customFormat="1" ht="16.5" customHeight="1">
      <c r="B147" s="136"/>
      <c r="C147" s="257" t="s">
        <v>316</v>
      </c>
      <c r="D147" s="257" t="s">
        <v>137</v>
      </c>
      <c r="E147" s="258" t="s">
        <v>1189</v>
      </c>
      <c r="F147" s="259" t="s">
        <v>1190</v>
      </c>
      <c r="G147" s="260" t="s">
        <v>223</v>
      </c>
      <c r="H147" s="261">
        <v>2</v>
      </c>
      <c r="I147" s="138"/>
      <c r="J147" s="139">
        <f>ROUND(I147*H147,2)</f>
        <v>0</v>
      </c>
      <c r="K147" s="137" t="s">
        <v>141</v>
      </c>
      <c r="L147" s="30"/>
      <c r="M147" s="140" t="s">
        <v>3</v>
      </c>
      <c r="N147" s="141" t="s">
        <v>41</v>
      </c>
      <c r="O147" s="49"/>
      <c r="P147" s="142">
        <f>O147*H147</f>
        <v>0</v>
      </c>
      <c r="Q147" s="142">
        <v>0.0287</v>
      </c>
      <c r="R147" s="142">
        <f>Q147*H147</f>
        <v>0.0574</v>
      </c>
      <c r="S147" s="142">
        <v>0</v>
      </c>
      <c r="T147" s="143">
        <f>S147*H147</f>
        <v>0</v>
      </c>
      <c r="AR147" s="16" t="s">
        <v>244</v>
      </c>
      <c r="AT147" s="16" t="s">
        <v>137</v>
      </c>
      <c r="AU147" s="16" t="s">
        <v>79</v>
      </c>
      <c r="AY147" s="16" t="s">
        <v>135</v>
      </c>
      <c r="BE147" s="144">
        <f>IF(N147="základní",J147,0)</f>
        <v>0</v>
      </c>
      <c r="BF147" s="144">
        <f>IF(N147="snížená",J147,0)</f>
        <v>0</v>
      </c>
      <c r="BG147" s="144">
        <f>IF(N147="zákl. přenesená",J147,0)</f>
        <v>0</v>
      </c>
      <c r="BH147" s="144">
        <f>IF(N147="sníž. přenesená",J147,0)</f>
        <v>0</v>
      </c>
      <c r="BI147" s="144">
        <f>IF(N147="nulová",J147,0)</f>
        <v>0</v>
      </c>
      <c r="BJ147" s="16" t="s">
        <v>77</v>
      </c>
      <c r="BK147" s="144">
        <f>ROUND(I147*H147,2)</f>
        <v>0</v>
      </c>
      <c r="BL147" s="16" t="s">
        <v>244</v>
      </c>
      <c r="BM147" s="16" t="s">
        <v>1191</v>
      </c>
    </row>
    <row r="148" spans="2:47" s="1" customFormat="1" ht="19.5">
      <c r="B148" s="30"/>
      <c r="C148" s="262"/>
      <c r="D148" s="263" t="s">
        <v>144</v>
      </c>
      <c r="E148" s="262"/>
      <c r="F148" s="264" t="s">
        <v>1192</v>
      </c>
      <c r="G148" s="262"/>
      <c r="H148" s="262"/>
      <c r="I148" s="84"/>
      <c r="L148" s="30"/>
      <c r="M148" s="145"/>
      <c r="N148" s="49"/>
      <c r="O148" s="49"/>
      <c r="P148" s="49"/>
      <c r="Q148" s="49"/>
      <c r="R148" s="49"/>
      <c r="S148" s="49"/>
      <c r="T148" s="50"/>
      <c r="AT148" s="16" t="s">
        <v>144</v>
      </c>
      <c r="AU148" s="16" t="s">
        <v>79</v>
      </c>
    </row>
    <row r="149" spans="2:65" s="1" customFormat="1" ht="16.5" customHeight="1">
      <c r="B149" s="136"/>
      <c r="C149" s="257" t="s">
        <v>321</v>
      </c>
      <c r="D149" s="257" t="s">
        <v>137</v>
      </c>
      <c r="E149" s="258" t="s">
        <v>1193</v>
      </c>
      <c r="F149" s="259" t="s">
        <v>1194</v>
      </c>
      <c r="G149" s="260" t="s">
        <v>223</v>
      </c>
      <c r="H149" s="261">
        <v>4</v>
      </c>
      <c r="I149" s="138"/>
      <c r="J149" s="139">
        <f>ROUND(I149*H149,2)</f>
        <v>0</v>
      </c>
      <c r="K149" s="137" t="s">
        <v>141</v>
      </c>
      <c r="L149" s="30"/>
      <c r="M149" s="140" t="s">
        <v>3</v>
      </c>
      <c r="N149" s="141" t="s">
        <v>41</v>
      </c>
      <c r="O149" s="49"/>
      <c r="P149" s="142">
        <f>O149*H149</f>
        <v>0</v>
      </c>
      <c r="Q149" s="142">
        <v>0.034</v>
      </c>
      <c r="R149" s="142">
        <f>Q149*H149</f>
        <v>0.136</v>
      </c>
      <c r="S149" s="142">
        <v>0</v>
      </c>
      <c r="T149" s="143">
        <f>S149*H149</f>
        <v>0</v>
      </c>
      <c r="AR149" s="16" t="s">
        <v>244</v>
      </c>
      <c r="AT149" s="16" t="s">
        <v>137</v>
      </c>
      <c r="AU149" s="16" t="s">
        <v>79</v>
      </c>
      <c r="AY149" s="16" t="s">
        <v>135</v>
      </c>
      <c r="BE149" s="144">
        <f>IF(N149="základní",J149,0)</f>
        <v>0</v>
      </c>
      <c r="BF149" s="144">
        <f>IF(N149="snížená",J149,0)</f>
        <v>0</v>
      </c>
      <c r="BG149" s="144">
        <f>IF(N149="zákl. přenesená",J149,0)</f>
        <v>0</v>
      </c>
      <c r="BH149" s="144">
        <f>IF(N149="sníž. přenesená",J149,0)</f>
        <v>0</v>
      </c>
      <c r="BI149" s="144">
        <f>IF(N149="nulová",J149,0)</f>
        <v>0</v>
      </c>
      <c r="BJ149" s="16" t="s">
        <v>77</v>
      </c>
      <c r="BK149" s="144">
        <f>ROUND(I149*H149,2)</f>
        <v>0</v>
      </c>
      <c r="BL149" s="16" t="s">
        <v>244</v>
      </c>
      <c r="BM149" s="16" t="s">
        <v>1195</v>
      </c>
    </row>
    <row r="150" spans="2:47" s="1" customFormat="1" ht="19.5">
      <c r="B150" s="30"/>
      <c r="C150" s="262"/>
      <c r="D150" s="263" t="s">
        <v>144</v>
      </c>
      <c r="E150" s="262"/>
      <c r="F150" s="264" t="s">
        <v>1196</v>
      </c>
      <c r="G150" s="262"/>
      <c r="H150" s="262"/>
      <c r="I150" s="84"/>
      <c r="L150" s="30"/>
      <c r="M150" s="145"/>
      <c r="N150" s="49"/>
      <c r="O150" s="49"/>
      <c r="P150" s="49"/>
      <c r="Q150" s="49"/>
      <c r="R150" s="49"/>
      <c r="S150" s="49"/>
      <c r="T150" s="50"/>
      <c r="AT150" s="16" t="s">
        <v>144</v>
      </c>
      <c r="AU150" s="16" t="s">
        <v>79</v>
      </c>
    </row>
    <row r="151" spans="2:65" s="1" customFormat="1" ht="16.5" customHeight="1">
      <c r="B151" s="136"/>
      <c r="C151" s="257" t="s">
        <v>326</v>
      </c>
      <c r="D151" s="257" t="s">
        <v>137</v>
      </c>
      <c r="E151" s="258" t="s">
        <v>1197</v>
      </c>
      <c r="F151" s="259" t="s">
        <v>1198</v>
      </c>
      <c r="G151" s="260" t="s">
        <v>223</v>
      </c>
      <c r="H151" s="261">
        <v>2</v>
      </c>
      <c r="I151" s="138"/>
      <c r="J151" s="139">
        <f>ROUND(I151*H151,2)</f>
        <v>0</v>
      </c>
      <c r="K151" s="137" t="s">
        <v>141</v>
      </c>
      <c r="L151" s="30"/>
      <c r="M151" s="140" t="s">
        <v>3</v>
      </c>
      <c r="N151" s="141" t="s">
        <v>41</v>
      </c>
      <c r="O151" s="49"/>
      <c r="P151" s="142">
        <f>O151*H151</f>
        <v>0</v>
      </c>
      <c r="Q151" s="142">
        <v>0.0393</v>
      </c>
      <c r="R151" s="142">
        <f>Q151*H151</f>
        <v>0.0786</v>
      </c>
      <c r="S151" s="142">
        <v>0</v>
      </c>
      <c r="T151" s="143">
        <f>S151*H151</f>
        <v>0</v>
      </c>
      <c r="AR151" s="16" t="s">
        <v>244</v>
      </c>
      <c r="AT151" s="16" t="s">
        <v>137</v>
      </c>
      <c r="AU151" s="16" t="s">
        <v>79</v>
      </c>
      <c r="AY151" s="16" t="s">
        <v>135</v>
      </c>
      <c r="BE151" s="144">
        <f>IF(N151="základní",J151,0)</f>
        <v>0</v>
      </c>
      <c r="BF151" s="144">
        <f>IF(N151="snížená",J151,0)</f>
        <v>0</v>
      </c>
      <c r="BG151" s="144">
        <f>IF(N151="zákl. přenesená",J151,0)</f>
        <v>0</v>
      </c>
      <c r="BH151" s="144">
        <f>IF(N151="sníž. přenesená",J151,0)</f>
        <v>0</v>
      </c>
      <c r="BI151" s="144">
        <f>IF(N151="nulová",J151,0)</f>
        <v>0</v>
      </c>
      <c r="BJ151" s="16" t="s">
        <v>77</v>
      </c>
      <c r="BK151" s="144">
        <f>ROUND(I151*H151,2)</f>
        <v>0</v>
      </c>
      <c r="BL151" s="16" t="s">
        <v>244</v>
      </c>
      <c r="BM151" s="16" t="s">
        <v>1199</v>
      </c>
    </row>
    <row r="152" spans="2:47" s="1" customFormat="1" ht="19.5">
      <c r="B152" s="30"/>
      <c r="C152" s="262"/>
      <c r="D152" s="263" t="s">
        <v>144</v>
      </c>
      <c r="E152" s="262"/>
      <c r="F152" s="264" t="s">
        <v>1200</v>
      </c>
      <c r="G152" s="262"/>
      <c r="H152" s="262"/>
      <c r="I152" s="84"/>
      <c r="L152" s="30"/>
      <c r="M152" s="145"/>
      <c r="N152" s="49"/>
      <c r="O152" s="49"/>
      <c r="P152" s="49"/>
      <c r="Q152" s="49"/>
      <c r="R152" s="49"/>
      <c r="S152" s="49"/>
      <c r="T152" s="50"/>
      <c r="AT152" s="16" t="s">
        <v>144</v>
      </c>
      <c r="AU152" s="16" t="s">
        <v>79</v>
      </c>
    </row>
    <row r="153" spans="2:65" s="1" customFormat="1" ht="16.5" customHeight="1">
      <c r="B153" s="136"/>
      <c r="C153" s="257" t="s">
        <v>334</v>
      </c>
      <c r="D153" s="257" t="s">
        <v>137</v>
      </c>
      <c r="E153" s="258" t="s">
        <v>1201</v>
      </c>
      <c r="F153" s="259" t="s">
        <v>1202</v>
      </c>
      <c r="G153" s="260" t="s">
        <v>223</v>
      </c>
      <c r="H153" s="261">
        <v>1</v>
      </c>
      <c r="I153" s="138"/>
      <c r="J153" s="139">
        <f>ROUND(I153*H153,2)</f>
        <v>0</v>
      </c>
      <c r="K153" s="137" t="s">
        <v>141</v>
      </c>
      <c r="L153" s="30"/>
      <c r="M153" s="140" t="s">
        <v>3</v>
      </c>
      <c r="N153" s="141" t="s">
        <v>41</v>
      </c>
      <c r="O153" s="49"/>
      <c r="P153" s="142">
        <f>O153*H153</f>
        <v>0</v>
      </c>
      <c r="Q153" s="142">
        <v>0.0446</v>
      </c>
      <c r="R153" s="142">
        <f>Q153*H153</f>
        <v>0.0446</v>
      </c>
      <c r="S153" s="142">
        <v>0</v>
      </c>
      <c r="T153" s="143">
        <f>S153*H153</f>
        <v>0</v>
      </c>
      <c r="AR153" s="16" t="s">
        <v>244</v>
      </c>
      <c r="AT153" s="16" t="s">
        <v>137</v>
      </c>
      <c r="AU153" s="16" t="s">
        <v>79</v>
      </c>
      <c r="AY153" s="16" t="s">
        <v>135</v>
      </c>
      <c r="BE153" s="144">
        <f>IF(N153="základní",J153,0)</f>
        <v>0</v>
      </c>
      <c r="BF153" s="144">
        <f>IF(N153="snížená",J153,0)</f>
        <v>0</v>
      </c>
      <c r="BG153" s="144">
        <f>IF(N153="zákl. přenesená",J153,0)</f>
        <v>0</v>
      </c>
      <c r="BH153" s="144">
        <f>IF(N153="sníž. přenesená",J153,0)</f>
        <v>0</v>
      </c>
      <c r="BI153" s="144">
        <f>IF(N153="nulová",J153,0)</f>
        <v>0</v>
      </c>
      <c r="BJ153" s="16" t="s">
        <v>77</v>
      </c>
      <c r="BK153" s="144">
        <f>ROUND(I153*H153,2)</f>
        <v>0</v>
      </c>
      <c r="BL153" s="16" t="s">
        <v>244</v>
      </c>
      <c r="BM153" s="16" t="s">
        <v>1203</v>
      </c>
    </row>
    <row r="154" spans="2:47" s="1" customFormat="1" ht="19.5">
      <c r="B154" s="30"/>
      <c r="C154" s="262"/>
      <c r="D154" s="263" t="s">
        <v>144</v>
      </c>
      <c r="E154" s="262"/>
      <c r="F154" s="264" t="s">
        <v>1204</v>
      </c>
      <c r="G154" s="262"/>
      <c r="H154" s="262"/>
      <c r="I154" s="84"/>
      <c r="L154" s="30"/>
      <c r="M154" s="145"/>
      <c r="N154" s="49"/>
      <c r="O154" s="49"/>
      <c r="P154" s="49"/>
      <c r="Q154" s="49"/>
      <c r="R154" s="49"/>
      <c r="S154" s="49"/>
      <c r="T154" s="50"/>
      <c r="AT154" s="16" t="s">
        <v>144</v>
      </c>
      <c r="AU154" s="16" t="s">
        <v>79</v>
      </c>
    </row>
    <row r="155" spans="2:65" s="1" customFormat="1" ht="16.5" customHeight="1">
      <c r="B155" s="136"/>
      <c r="C155" s="257" t="s">
        <v>339</v>
      </c>
      <c r="D155" s="257" t="s">
        <v>137</v>
      </c>
      <c r="E155" s="258" t="s">
        <v>1205</v>
      </c>
      <c r="F155" s="259" t="s">
        <v>1206</v>
      </c>
      <c r="G155" s="260" t="s">
        <v>621</v>
      </c>
      <c r="H155" s="261">
        <v>12</v>
      </c>
      <c r="I155" s="138"/>
      <c r="J155" s="139">
        <f>ROUND(I155*H155,2)</f>
        <v>0</v>
      </c>
      <c r="K155" s="137" t="s">
        <v>141</v>
      </c>
      <c r="L155" s="30"/>
      <c r="M155" s="140" t="s">
        <v>3</v>
      </c>
      <c r="N155" s="141" t="s">
        <v>41</v>
      </c>
      <c r="O155" s="49"/>
      <c r="P155" s="142">
        <f>O155*H155</f>
        <v>0</v>
      </c>
      <c r="Q155" s="142">
        <v>0</v>
      </c>
      <c r="R155" s="142">
        <f>Q155*H155</f>
        <v>0</v>
      </c>
      <c r="S155" s="142">
        <v>0</v>
      </c>
      <c r="T155" s="143">
        <f>S155*H155</f>
        <v>0</v>
      </c>
      <c r="AR155" s="16" t="s">
        <v>244</v>
      </c>
      <c r="AT155" s="16" t="s">
        <v>137</v>
      </c>
      <c r="AU155" s="16" t="s">
        <v>79</v>
      </c>
      <c r="AY155" s="16" t="s">
        <v>135</v>
      </c>
      <c r="BE155" s="144">
        <f>IF(N155="základní",J155,0)</f>
        <v>0</v>
      </c>
      <c r="BF155" s="144">
        <f>IF(N155="snížená",J155,0)</f>
        <v>0</v>
      </c>
      <c r="BG155" s="144">
        <f>IF(N155="zákl. přenesená",J155,0)</f>
        <v>0</v>
      </c>
      <c r="BH155" s="144">
        <f>IF(N155="sníž. přenesená",J155,0)</f>
        <v>0</v>
      </c>
      <c r="BI155" s="144">
        <f>IF(N155="nulová",J155,0)</f>
        <v>0</v>
      </c>
      <c r="BJ155" s="16" t="s">
        <v>77</v>
      </c>
      <c r="BK155" s="144">
        <f>ROUND(I155*H155,2)</f>
        <v>0</v>
      </c>
      <c r="BL155" s="16" t="s">
        <v>244</v>
      </c>
      <c r="BM155" s="16" t="s">
        <v>1207</v>
      </c>
    </row>
    <row r="156" spans="2:47" s="1" customFormat="1" ht="12">
      <c r="B156" s="30"/>
      <c r="C156" s="262"/>
      <c r="D156" s="263" t="s">
        <v>144</v>
      </c>
      <c r="E156" s="262"/>
      <c r="F156" s="264" t="s">
        <v>1208</v>
      </c>
      <c r="G156" s="262"/>
      <c r="H156" s="262"/>
      <c r="I156" s="84"/>
      <c r="L156" s="30"/>
      <c r="M156" s="145"/>
      <c r="N156" s="49"/>
      <c r="O156" s="49"/>
      <c r="P156" s="49"/>
      <c r="Q156" s="49"/>
      <c r="R156" s="49"/>
      <c r="S156" s="49"/>
      <c r="T156" s="50"/>
      <c r="AT156" s="16" t="s">
        <v>144</v>
      </c>
      <c r="AU156" s="16" t="s">
        <v>79</v>
      </c>
    </row>
    <row r="157" spans="2:65" s="1" customFormat="1" ht="16.5" customHeight="1">
      <c r="B157" s="136"/>
      <c r="C157" s="257" t="s">
        <v>347</v>
      </c>
      <c r="D157" s="257" t="s">
        <v>137</v>
      </c>
      <c r="E157" s="258" t="s">
        <v>1209</v>
      </c>
      <c r="F157" s="259" t="s">
        <v>1210</v>
      </c>
      <c r="G157" s="260" t="s">
        <v>175</v>
      </c>
      <c r="H157" s="261">
        <v>0.431</v>
      </c>
      <c r="I157" s="138"/>
      <c r="J157" s="139">
        <f>ROUND(I157*H157,2)</f>
        <v>0</v>
      </c>
      <c r="K157" s="137" t="s">
        <v>141</v>
      </c>
      <c r="L157" s="30"/>
      <c r="M157" s="140" t="s">
        <v>3</v>
      </c>
      <c r="N157" s="141" t="s">
        <v>41</v>
      </c>
      <c r="O157" s="49"/>
      <c r="P157" s="142">
        <f>O157*H157</f>
        <v>0</v>
      </c>
      <c r="Q157" s="142">
        <v>0</v>
      </c>
      <c r="R157" s="142">
        <f>Q157*H157</f>
        <v>0</v>
      </c>
      <c r="S157" s="142">
        <v>0</v>
      </c>
      <c r="T157" s="143">
        <f>S157*H157</f>
        <v>0</v>
      </c>
      <c r="AR157" s="16" t="s">
        <v>244</v>
      </c>
      <c r="AT157" s="16" t="s">
        <v>137</v>
      </c>
      <c r="AU157" s="16" t="s">
        <v>79</v>
      </c>
      <c r="AY157" s="16" t="s">
        <v>135</v>
      </c>
      <c r="BE157" s="144">
        <f>IF(N157="základní",J157,0)</f>
        <v>0</v>
      </c>
      <c r="BF157" s="144">
        <f>IF(N157="snížená",J157,0)</f>
        <v>0</v>
      </c>
      <c r="BG157" s="144">
        <f>IF(N157="zákl. přenesená",J157,0)</f>
        <v>0</v>
      </c>
      <c r="BH157" s="144">
        <f>IF(N157="sníž. přenesená",J157,0)</f>
        <v>0</v>
      </c>
      <c r="BI157" s="144">
        <f>IF(N157="nulová",J157,0)</f>
        <v>0</v>
      </c>
      <c r="BJ157" s="16" t="s">
        <v>77</v>
      </c>
      <c r="BK157" s="144">
        <f>ROUND(I157*H157,2)</f>
        <v>0</v>
      </c>
      <c r="BL157" s="16" t="s">
        <v>244</v>
      </c>
      <c r="BM157" s="16" t="s">
        <v>1211</v>
      </c>
    </row>
    <row r="158" spans="2:47" s="1" customFormat="1" ht="19.5">
      <c r="B158" s="30"/>
      <c r="C158" s="262"/>
      <c r="D158" s="263" t="s">
        <v>144</v>
      </c>
      <c r="E158" s="262"/>
      <c r="F158" s="264" t="s">
        <v>1212</v>
      </c>
      <c r="G158" s="262"/>
      <c r="H158" s="262"/>
      <c r="I158" s="84"/>
      <c r="L158" s="30"/>
      <c r="M158" s="145"/>
      <c r="N158" s="49"/>
      <c r="O158" s="49"/>
      <c r="P158" s="49"/>
      <c r="Q158" s="49"/>
      <c r="R158" s="49"/>
      <c r="S158" s="49"/>
      <c r="T158" s="50"/>
      <c r="AT158" s="16" t="s">
        <v>144</v>
      </c>
      <c r="AU158" s="16" t="s">
        <v>79</v>
      </c>
    </row>
    <row r="159" spans="2:63" s="10" customFormat="1" ht="25.9" customHeight="1">
      <c r="B159" s="125"/>
      <c r="C159" s="253"/>
      <c r="D159" s="254" t="s">
        <v>68</v>
      </c>
      <c r="E159" s="255" t="s">
        <v>1213</v>
      </c>
      <c r="F159" s="255" t="s">
        <v>1214</v>
      </c>
      <c r="G159" s="253"/>
      <c r="H159" s="253"/>
      <c r="I159" s="127"/>
      <c r="J159" s="128">
        <f>BK159</f>
        <v>0</v>
      </c>
      <c r="L159" s="125"/>
      <c r="M159" s="129"/>
      <c r="N159" s="130"/>
      <c r="O159" s="130"/>
      <c r="P159" s="131">
        <f>SUM(P160:P161)</f>
        <v>0</v>
      </c>
      <c r="Q159" s="130"/>
      <c r="R159" s="131">
        <f>SUM(R160:R161)</f>
        <v>0</v>
      </c>
      <c r="S159" s="130"/>
      <c r="T159" s="132">
        <f>SUM(T160:T161)</f>
        <v>0</v>
      </c>
      <c r="AR159" s="126" t="s">
        <v>142</v>
      </c>
      <c r="AT159" s="133" t="s">
        <v>68</v>
      </c>
      <c r="AU159" s="133" t="s">
        <v>69</v>
      </c>
      <c r="AY159" s="126" t="s">
        <v>135</v>
      </c>
      <c r="BK159" s="134">
        <f>SUM(BK160:BK161)</f>
        <v>0</v>
      </c>
    </row>
    <row r="160" spans="2:65" s="1" customFormat="1" ht="16.5" customHeight="1">
      <c r="B160" s="136"/>
      <c r="C160" s="257" t="s">
        <v>352</v>
      </c>
      <c r="D160" s="257" t="s">
        <v>137</v>
      </c>
      <c r="E160" s="258" t="s">
        <v>1215</v>
      </c>
      <c r="F160" s="259" t="s">
        <v>1216</v>
      </c>
      <c r="G160" s="260" t="s">
        <v>1217</v>
      </c>
      <c r="H160" s="261">
        <v>24</v>
      </c>
      <c r="I160" s="138"/>
      <c r="J160" s="139">
        <f>ROUND(I160*H160,2)</f>
        <v>0</v>
      </c>
      <c r="K160" s="137" t="s">
        <v>141</v>
      </c>
      <c r="L160" s="30"/>
      <c r="M160" s="140" t="s">
        <v>3</v>
      </c>
      <c r="N160" s="141" t="s">
        <v>41</v>
      </c>
      <c r="O160" s="49"/>
      <c r="P160" s="142">
        <f>O160*H160</f>
        <v>0</v>
      </c>
      <c r="Q160" s="142">
        <v>0</v>
      </c>
      <c r="R160" s="142">
        <f>Q160*H160</f>
        <v>0</v>
      </c>
      <c r="S160" s="142">
        <v>0</v>
      </c>
      <c r="T160" s="143">
        <f>S160*H160</f>
        <v>0</v>
      </c>
      <c r="AR160" s="16" t="s">
        <v>1218</v>
      </c>
      <c r="AT160" s="16" t="s">
        <v>137</v>
      </c>
      <c r="AU160" s="16" t="s">
        <v>77</v>
      </c>
      <c r="AY160" s="16" t="s">
        <v>135</v>
      </c>
      <c r="BE160" s="144">
        <f>IF(N160="základní",J160,0)</f>
        <v>0</v>
      </c>
      <c r="BF160" s="144">
        <f>IF(N160="snížená",J160,0)</f>
        <v>0</v>
      </c>
      <c r="BG160" s="144">
        <f>IF(N160="zákl. přenesená",J160,0)</f>
        <v>0</v>
      </c>
      <c r="BH160" s="144">
        <f>IF(N160="sníž. přenesená",J160,0)</f>
        <v>0</v>
      </c>
      <c r="BI160" s="144">
        <f>IF(N160="nulová",J160,0)</f>
        <v>0</v>
      </c>
      <c r="BJ160" s="16" t="s">
        <v>77</v>
      </c>
      <c r="BK160" s="144">
        <f>ROUND(I160*H160,2)</f>
        <v>0</v>
      </c>
      <c r="BL160" s="16" t="s">
        <v>1218</v>
      </c>
      <c r="BM160" s="16" t="s">
        <v>1219</v>
      </c>
    </row>
    <row r="161" spans="2:47" s="1" customFormat="1" ht="12">
      <c r="B161" s="30"/>
      <c r="C161" s="262"/>
      <c r="D161" s="263" t="s">
        <v>144</v>
      </c>
      <c r="E161" s="262"/>
      <c r="F161" s="264" t="s">
        <v>1220</v>
      </c>
      <c r="G161" s="262"/>
      <c r="H161" s="262"/>
      <c r="I161" s="84"/>
      <c r="L161" s="30"/>
      <c r="M161" s="170"/>
      <c r="N161" s="171"/>
      <c r="O161" s="171"/>
      <c r="P161" s="171"/>
      <c r="Q161" s="171"/>
      <c r="R161" s="171"/>
      <c r="S161" s="171"/>
      <c r="T161" s="172"/>
      <c r="AT161" s="16" t="s">
        <v>144</v>
      </c>
      <c r="AU161" s="16" t="s">
        <v>77</v>
      </c>
    </row>
    <row r="162" spans="2:12" s="1" customFormat="1" ht="6.95" customHeight="1">
      <c r="B162" s="39"/>
      <c r="C162" s="286"/>
      <c r="D162" s="286"/>
      <c r="E162" s="286"/>
      <c r="F162" s="286"/>
      <c r="G162" s="286"/>
      <c r="H162" s="286"/>
      <c r="I162" s="100"/>
      <c r="J162" s="40"/>
      <c r="K162" s="40"/>
      <c r="L162" s="30"/>
    </row>
  </sheetData>
  <sheetProtection algorithmName="SHA-512" hashValue="kNT/dmnsw3/poFq3XAKJtWqux2ogK+8aQyKfuyJ1SrVRXeiS5bOIiLoROjvBdNnq+81lh1XH5V2Sarljy6qUdA==" saltValue="QuEX29tK8+d0LzobTEAr6A==" spinCount="100000" sheet="1" objects="1" scenarios="1"/>
  <autoFilter ref="C83:K161"/>
  <mergeCells count="9">
    <mergeCell ref="E50:H50"/>
    <mergeCell ref="E74:H74"/>
    <mergeCell ref="E76:H76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250"/>
  <sheetViews>
    <sheetView showGridLines="0" tabSelected="1" workbookViewId="0" topLeftCell="A1">
      <selection activeCell="I152" sqref="I152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82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320" t="s">
        <v>6</v>
      </c>
      <c r="M2" s="321"/>
      <c r="N2" s="321"/>
      <c r="O2" s="321"/>
      <c r="P2" s="321"/>
      <c r="Q2" s="321"/>
      <c r="R2" s="321"/>
      <c r="S2" s="321"/>
      <c r="T2" s="321"/>
      <c r="U2" s="321"/>
      <c r="V2" s="321"/>
      <c r="AT2" s="16" t="s">
        <v>88</v>
      </c>
    </row>
    <row r="3" spans="2:46" ht="6.95" customHeight="1">
      <c r="B3" s="17"/>
      <c r="C3" s="18"/>
      <c r="D3" s="18"/>
      <c r="E3" s="18"/>
      <c r="F3" s="18"/>
      <c r="G3" s="18"/>
      <c r="H3" s="18"/>
      <c r="I3" s="83"/>
      <c r="J3" s="18"/>
      <c r="K3" s="18"/>
      <c r="L3" s="19"/>
      <c r="AT3" s="16" t="s">
        <v>79</v>
      </c>
    </row>
    <row r="4" spans="2:46" ht="24.95" customHeight="1">
      <c r="B4" s="19"/>
      <c r="D4" s="20" t="s">
        <v>92</v>
      </c>
      <c r="L4" s="19"/>
      <c r="M4" s="21" t="s">
        <v>11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25" t="s">
        <v>17</v>
      </c>
      <c r="L6" s="19"/>
    </row>
    <row r="7" spans="2:12" ht="16.5" customHeight="1">
      <c r="B7" s="19"/>
      <c r="E7" s="332" t="str">
        <f>'Rekapitulace stavby'!K6</f>
        <v>Stavební úpravy objektu správní budovy střediska Kohinoor PKÚ s.p.</v>
      </c>
      <c r="F7" s="333"/>
      <c r="G7" s="333"/>
      <c r="H7" s="333"/>
      <c r="L7" s="19"/>
    </row>
    <row r="8" spans="2:12" s="1" customFormat="1" ht="12" customHeight="1">
      <c r="B8" s="30"/>
      <c r="D8" s="25" t="s">
        <v>93</v>
      </c>
      <c r="I8" s="84"/>
      <c r="L8" s="30"/>
    </row>
    <row r="9" spans="2:12" s="1" customFormat="1" ht="36.95" customHeight="1">
      <c r="B9" s="30"/>
      <c r="E9" s="317" t="s">
        <v>1221</v>
      </c>
      <c r="F9" s="316"/>
      <c r="G9" s="316"/>
      <c r="H9" s="316"/>
      <c r="I9" s="84"/>
      <c r="L9" s="30"/>
    </row>
    <row r="10" spans="2:12" s="1" customFormat="1" ht="12">
      <c r="B10" s="30"/>
      <c r="I10" s="84"/>
      <c r="L10" s="30"/>
    </row>
    <row r="11" spans="2:12" s="1" customFormat="1" ht="12" customHeight="1">
      <c r="B11" s="30"/>
      <c r="D11" s="25" t="s">
        <v>19</v>
      </c>
      <c r="F11" s="16" t="s">
        <v>3</v>
      </c>
      <c r="I11" s="85" t="s">
        <v>20</v>
      </c>
      <c r="J11" s="16" t="s">
        <v>3</v>
      </c>
      <c r="L11" s="30"/>
    </row>
    <row r="12" spans="2:12" s="1" customFormat="1" ht="12" customHeight="1">
      <c r="B12" s="30"/>
      <c r="D12" s="25" t="s">
        <v>21</v>
      </c>
      <c r="F12" s="16" t="s">
        <v>22</v>
      </c>
      <c r="I12" s="85" t="s">
        <v>23</v>
      </c>
      <c r="J12" s="287" t="str">
        <f>'Rekapitulace stavby'!AN8</f>
        <v>30. 8. 2019</v>
      </c>
      <c r="L12" s="30"/>
    </row>
    <row r="13" spans="2:12" s="1" customFormat="1" ht="10.9" customHeight="1">
      <c r="B13" s="30"/>
      <c r="I13" s="84"/>
      <c r="L13" s="30"/>
    </row>
    <row r="14" spans="2:12" s="1" customFormat="1" ht="12" customHeight="1">
      <c r="B14" s="30"/>
      <c r="D14" s="25" t="s">
        <v>25</v>
      </c>
      <c r="I14" s="85" t="s">
        <v>26</v>
      </c>
      <c r="J14" s="16" t="str">
        <f>IF('Rekapitulace stavby'!AN10="","",'Rekapitulace stavby'!AN10)</f>
        <v/>
      </c>
      <c r="L14" s="30"/>
    </row>
    <row r="15" spans="2:12" s="1" customFormat="1" ht="18" customHeight="1">
      <c r="B15" s="30"/>
      <c r="E15" s="16" t="str">
        <f>IF('Rekapitulace stavby'!E11="","",'Rekapitulace stavby'!E11)</f>
        <v xml:space="preserve"> </v>
      </c>
      <c r="I15" s="85" t="s">
        <v>27</v>
      </c>
      <c r="J15" s="16" t="str">
        <f>IF('Rekapitulace stavby'!AN11="","",'Rekapitulace stavby'!AN11)</f>
        <v/>
      </c>
      <c r="L15" s="30"/>
    </row>
    <row r="16" spans="2:12" s="1" customFormat="1" ht="6.95" customHeight="1">
      <c r="B16" s="30"/>
      <c r="I16" s="84"/>
      <c r="L16" s="30"/>
    </row>
    <row r="17" spans="2:12" s="1" customFormat="1" ht="12" customHeight="1">
      <c r="B17" s="30"/>
      <c r="D17" s="25" t="s">
        <v>28</v>
      </c>
      <c r="I17" s="85" t="s">
        <v>26</v>
      </c>
      <c r="J17" s="26" t="str">
        <f>'Rekapitulace stavby'!AN13</f>
        <v>Vyplň údaj</v>
      </c>
      <c r="L17" s="30"/>
    </row>
    <row r="18" spans="2:12" s="1" customFormat="1" ht="18" customHeight="1">
      <c r="B18" s="30"/>
      <c r="E18" s="334" t="str">
        <f>'Rekapitulace stavby'!E14</f>
        <v>Vyplň údaj</v>
      </c>
      <c r="F18" s="335"/>
      <c r="G18" s="335"/>
      <c r="H18" s="335"/>
      <c r="I18" s="85" t="s">
        <v>27</v>
      </c>
      <c r="J18" s="26" t="str">
        <f>'Rekapitulace stavby'!AN14</f>
        <v>Vyplň údaj</v>
      </c>
      <c r="L18" s="30"/>
    </row>
    <row r="19" spans="2:12" s="1" customFormat="1" ht="6.95" customHeight="1">
      <c r="B19" s="30"/>
      <c r="I19" s="84"/>
      <c r="L19" s="30"/>
    </row>
    <row r="20" spans="2:12" s="1" customFormat="1" ht="12" customHeight="1">
      <c r="B20" s="30"/>
      <c r="D20" s="25" t="s">
        <v>30</v>
      </c>
      <c r="I20" s="85" t="s">
        <v>26</v>
      </c>
      <c r="J20" s="16" t="s">
        <v>3</v>
      </c>
      <c r="L20" s="30"/>
    </row>
    <row r="21" spans="2:12" s="1" customFormat="1" ht="18" customHeight="1">
      <c r="B21" s="30"/>
      <c r="E21" s="16" t="s">
        <v>31</v>
      </c>
      <c r="I21" s="85" t="s">
        <v>27</v>
      </c>
      <c r="J21" s="16" t="s">
        <v>3</v>
      </c>
      <c r="L21" s="30"/>
    </row>
    <row r="22" spans="2:12" s="1" customFormat="1" ht="6.95" customHeight="1">
      <c r="B22" s="30"/>
      <c r="I22" s="84"/>
      <c r="L22" s="30"/>
    </row>
    <row r="23" spans="2:12" s="1" customFormat="1" ht="12" customHeight="1">
      <c r="B23" s="30"/>
      <c r="D23" s="25" t="s">
        <v>33</v>
      </c>
      <c r="I23" s="85" t="s">
        <v>26</v>
      </c>
      <c r="J23" s="16" t="s">
        <v>3</v>
      </c>
      <c r="L23" s="30"/>
    </row>
    <row r="24" spans="2:12" s="1" customFormat="1" ht="18" customHeight="1">
      <c r="B24" s="30"/>
      <c r="E24" s="16" t="s">
        <v>34</v>
      </c>
      <c r="I24" s="85" t="s">
        <v>27</v>
      </c>
      <c r="J24" s="16" t="s">
        <v>3</v>
      </c>
      <c r="L24" s="30"/>
    </row>
    <row r="25" spans="2:12" s="1" customFormat="1" ht="6.95" customHeight="1">
      <c r="B25" s="30"/>
      <c r="I25" s="84"/>
      <c r="L25" s="30"/>
    </row>
    <row r="26" spans="2:12" s="1" customFormat="1" ht="12" customHeight="1">
      <c r="B26" s="30"/>
      <c r="D26" s="25" t="s">
        <v>35</v>
      </c>
      <c r="I26" s="84"/>
      <c r="L26" s="30"/>
    </row>
    <row r="27" spans="2:12" s="6" customFormat="1" ht="16.5" customHeight="1">
      <c r="B27" s="86"/>
      <c r="E27" s="326" t="s">
        <v>3</v>
      </c>
      <c r="F27" s="326"/>
      <c r="G27" s="326"/>
      <c r="H27" s="326"/>
      <c r="I27" s="87"/>
      <c r="L27" s="86"/>
    </row>
    <row r="28" spans="2:12" s="1" customFormat="1" ht="6.95" customHeight="1">
      <c r="B28" s="30"/>
      <c r="I28" s="84"/>
      <c r="L28" s="30"/>
    </row>
    <row r="29" spans="2:12" s="1" customFormat="1" ht="6.95" customHeight="1">
      <c r="B29" s="30"/>
      <c r="D29" s="47"/>
      <c r="E29" s="47"/>
      <c r="F29" s="47"/>
      <c r="G29" s="47"/>
      <c r="H29" s="47"/>
      <c r="I29" s="88"/>
      <c r="J29" s="47"/>
      <c r="K29" s="47"/>
      <c r="L29" s="30"/>
    </row>
    <row r="30" spans="2:12" s="1" customFormat="1" ht="25.35" customHeight="1">
      <c r="B30" s="30"/>
      <c r="D30" s="89" t="s">
        <v>37</v>
      </c>
      <c r="I30" s="84"/>
      <c r="J30" s="60">
        <f>ROUND(J85,2)</f>
        <v>0</v>
      </c>
      <c r="L30" s="30"/>
    </row>
    <row r="31" spans="2:12" s="1" customFormat="1" ht="6.95" customHeight="1">
      <c r="B31" s="30"/>
      <c r="D31" s="47"/>
      <c r="E31" s="47"/>
      <c r="F31" s="47"/>
      <c r="G31" s="47"/>
      <c r="H31" s="47"/>
      <c r="I31" s="88"/>
      <c r="J31" s="47"/>
      <c r="K31" s="47"/>
      <c r="L31" s="30"/>
    </row>
    <row r="32" spans="2:12" s="1" customFormat="1" ht="14.45" customHeight="1">
      <c r="B32" s="30"/>
      <c r="F32" s="33" t="s">
        <v>39</v>
      </c>
      <c r="I32" s="90"/>
      <c r="J32" s="33"/>
      <c r="L32" s="30"/>
    </row>
    <row r="33" spans="2:12" s="1" customFormat="1" ht="14.45" customHeight="1">
      <c r="B33" s="30"/>
      <c r="D33" s="25" t="s">
        <v>40</v>
      </c>
      <c r="E33" s="25" t="s">
        <v>41</v>
      </c>
      <c r="F33" s="91">
        <f>ROUND((SUM(BE85:BE249)),2)</f>
        <v>0</v>
      </c>
      <c r="I33" s="92"/>
      <c r="J33" s="91"/>
      <c r="L33" s="30"/>
    </row>
    <row r="34" spans="2:12" s="1" customFormat="1" ht="14.45" customHeight="1">
      <c r="B34" s="30"/>
      <c r="E34" s="25" t="s">
        <v>42</v>
      </c>
      <c r="F34" s="91">
        <f>ROUND((SUM(BF85:BF249)),2)</f>
        <v>0</v>
      </c>
      <c r="I34" s="92"/>
      <c r="J34" s="91"/>
      <c r="L34" s="30"/>
    </row>
    <row r="35" spans="2:12" s="1" customFormat="1" ht="14.45" customHeight="1" hidden="1">
      <c r="B35" s="30"/>
      <c r="E35" s="25" t="s">
        <v>43</v>
      </c>
      <c r="F35" s="91">
        <f>ROUND((SUM(BG85:BG249)),2)</f>
        <v>0</v>
      </c>
      <c r="I35" s="92">
        <v>0.21</v>
      </c>
      <c r="J35" s="91"/>
      <c r="L35" s="30"/>
    </row>
    <row r="36" spans="2:12" s="1" customFormat="1" ht="14.45" customHeight="1" hidden="1">
      <c r="B36" s="30"/>
      <c r="E36" s="25" t="s">
        <v>44</v>
      </c>
      <c r="F36" s="91">
        <f>ROUND((SUM(BH85:BH249)),2)</f>
        <v>0</v>
      </c>
      <c r="I36" s="92">
        <v>0.15</v>
      </c>
      <c r="J36" s="91"/>
      <c r="L36" s="30"/>
    </row>
    <row r="37" spans="2:12" s="1" customFormat="1" ht="14.45" customHeight="1" hidden="1">
      <c r="B37" s="30"/>
      <c r="E37" s="25" t="s">
        <v>45</v>
      </c>
      <c r="F37" s="91">
        <f>ROUND((SUM(BI85:BI249)),2)</f>
        <v>0</v>
      </c>
      <c r="I37" s="92">
        <v>0</v>
      </c>
      <c r="J37" s="91"/>
      <c r="L37" s="30"/>
    </row>
    <row r="38" spans="2:12" s="1" customFormat="1" ht="6.95" customHeight="1">
      <c r="B38" s="30"/>
      <c r="I38" s="84"/>
      <c r="L38" s="30"/>
    </row>
    <row r="39" spans="2:12" s="1" customFormat="1" ht="25.35" customHeight="1">
      <c r="B39" s="30"/>
      <c r="C39" s="93"/>
      <c r="D39" s="94" t="s">
        <v>46</v>
      </c>
      <c r="E39" s="51"/>
      <c r="F39" s="51"/>
      <c r="G39" s="95" t="s">
        <v>47</v>
      </c>
      <c r="H39" s="96" t="s">
        <v>48</v>
      </c>
      <c r="I39" s="97"/>
      <c r="J39" s="98"/>
      <c r="K39" s="99"/>
      <c r="L39" s="30"/>
    </row>
    <row r="40" spans="2:12" s="1" customFormat="1" ht="14.45" customHeight="1">
      <c r="B40" s="39"/>
      <c r="C40" s="40"/>
      <c r="D40" s="40"/>
      <c r="E40" s="40"/>
      <c r="F40" s="40"/>
      <c r="G40" s="40"/>
      <c r="H40" s="40"/>
      <c r="I40" s="100"/>
      <c r="J40" s="40"/>
      <c r="K40" s="40"/>
      <c r="L40" s="30"/>
    </row>
    <row r="44" spans="2:12" s="1" customFormat="1" ht="6.95" customHeight="1">
      <c r="B44" s="41"/>
      <c r="C44" s="42"/>
      <c r="D44" s="42"/>
      <c r="E44" s="42"/>
      <c r="F44" s="42"/>
      <c r="G44" s="42"/>
      <c r="H44" s="42"/>
      <c r="I44" s="101"/>
      <c r="J44" s="42"/>
      <c r="K44" s="42"/>
      <c r="L44" s="30"/>
    </row>
    <row r="45" spans="2:12" s="1" customFormat="1" ht="24.95" customHeight="1">
      <c r="B45" s="30"/>
      <c r="C45" s="20" t="s">
        <v>95</v>
      </c>
      <c r="I45" s="84"/>
      <c r="L45" s="30"/>
    </row>
    <row r="46" spans="2:12" s="1" customFormat="1" ht="6.95" customHeight="1">
      <c r="B46" s="30"/>
      <c r="I46" s="84"/>
      <c r="L46" s="30"/>
    </row>
    <row r="47" spans="2:12" s="1" customFormat="1" ht="12" customHeight="1">
      <c r="B47" s="30"/>
      <c r="C47" s="25" t="s">
        <v>17</v>
      </c>
      <c r="I47" s="84"/>
      <c r="L47" s="30"/>
    </row>
    <row r="48" spans="2:12" s="1" customFormat="1" ht="16.5" customHeight="1">
      <c r="B48" s="30"/>
      <c r="E48" s="332" t="str">
        <f>E7</f>
        <v>Stavební úpravy objektu správní budovy střediska Kohinoor PKÚ s.p.</v>
      </c>
      <c r="F48" s="333"/>
      <c r="G48" s="333"/>
      <c r="H48" s="333"/>
      <c r="I48" s="84"/>
      <c r="L48" s="30"/>
    </row>
    <row r="49" spans="2:12" s="1" customFormat="1" ht="12" customHeight="1">
      <c r="B49" s="30"/>
      <c r="C49" s="25" t="s">
        <v>93</v>
      </c>
      <c r="I49" s="84"/>
      <c r="L49" s="30"/>
    </row>
    <row r="50" spans="2:12" s="1" customFormat="1" ht="16.5" customHeight="1">
      <c r="B50" s="30"/>
      <c r="E50" s="317" t="str">
        <f>E9</f>
        <v>04 - elektroinstalace</v>
      </c>
      <c r="F50" s="316"/>
      <c r="G50" s="316"/>
      <c r="H50" s="316"/>
      <c r="I50" s="84"/>
      <c r="L50" s="30"/>
    </row>
    <row r="51" spans="2:12" s="1" customFormat="1" ht="6.95" customHeight="1">
      <c r="B51" s="30"/>
      <c r="I51" s="84"/>
      <c r="L51" s="30"/>
    </row>
    <row r="52" spans="2:12" s="1" customFormat="1" ht="12" customHeight="1">
      <c r="B52" s="30"/>
      <c r="C52" s="25" t="s">
        <v>21</v>
      </c>
      <c r="F52" s="16" t="str">
        <f>F12</f>
        <v xml:space="preserve"> </v>
      </c>
      <c r="I52" s="85" t="s">
        <v>23</v>
      </c>
      <c r="J52" s="46" t="str">
        <f>IF(J12="","",J12)</f>
        <v>30. 8. 2019</v>
      </c>
      <c r="L52" s="30"/>
    </row>
    <row r="53" spans="2:12" s="1" customFormat="1" ht="6.95" customHeight="1">
      <c r="B53" s="30"/>
      <c r="I53" s="84"/>
      <c r="L53" s="30"/>
    </row>
    <row r="54" spans="2:12" s="1" customFormat="1" ht="13.7" customHeight="1">
      <c r="B54" s="30"/>
      <c r="C54" s="25" t="s">
        <v>25</v>
      </c>
      <c r="F54" s="16" t="str">
        <f>E15</f>
        <v xml:space="preserve"> </v>
      </c>
      <c r="I54" s="85" t="s">
        <v>30</v>
      </c>
      <c r="J54" s="28" t="str">
        <f>E21</f>
        <v>DRAKISA</v>
      </c>
      <c r="L54" s="30"/>
    </row>
    <row r="55" spans="2:12" s="1" customFormat="1" ht="13.7" customHeight="1">
      <c r="B55" s="30"/>
      <c r="C55" s="25" t="s">
        <v>28</v>
      </c>
      <c r="F55" s="16" t="str">
        <f>IF(E18="","",E18)</f>
        <v>Vyplň údaj</v>
      </c>
      <c r="I55" s="85" t="s">
        <v>33</v>
      </c>
      <c r="J55" s="28" t="str">
        <f>E24</f>
        <v>Krajovský</v>
      </c>
      <c r="L55" s="30"/>
    </row>
    <row r="56" spans="2:12" s="1" customFormat="1" ht="10.35" customHeight="1">
      <c r="B56" s="30"/>
      <c r="I56" s="84"/>
      <c r="L56" s="30"/>
    </row>
    <row r="57" spans="2:12" s="1" customFormat="1" ht="29.25" customHeight="1">
      <c r="B57" s="30"/>
      <c r="C57" s="102" t="s">
        <v>96</v>
      </c>
      <c r="D57" s="93"/>
      <c r="E57" s="93"/>
      <c r="F57" s="93"/>
      <c r="G57" s="93"/>
      <c r="H57" s="93"/>
      <c r="I57" s="103"/>
      <c r="J57" s="104" t="s">
        <v>97</v>
      </c>
      <c r="K57" s="93"/>
      <c r="L57" s="30"/>
    </row>
    <row r="58" spans="2:12" s="1" customFormat="1" ht="10.35" customHeight="1">
      <c r="B58" s="30"/>
      <c r="I58" s="84"/>
      <c r="L58" s="30"/>
    </row>
    <row r="59" spans="2:47" s="1" customFormat="1" ht="22.9" customHeight="1">
      <c r="B59" s="30"/>
      <c r="C59" s="105" t="s">
        <v>67</v>
      </c>
      <c r="I59" s="84"/>
      <c r="J59" s="60">
        <f>J85</f>
        <v>0</v>
      </c>
      <c r="L59" s="30"/>
      <c r="AU59" s="16" t="s">
        <v>98</v>
      </c>
    </row>
    <row r="60" spans="2:12" s="7" customFormat="1" ht="24.95" customHeight="1">
      <c r="B60" s="106"/>
      <c r="D60" s="107" t="s">
        <v>109</v>
      </c>
      <c r="E60" s="108"/>
      <c r="F60" s="108"/>
      <c r="G60" s="108"/>
      <c r="H60" s="108"/>
      <c r="I60" s="109"/>
      <c r="J60" s="110">
        <f>J86</f>
        <v>0</v>
      </c>
      <c r="L60" s="106"/>
    </row>
    <row r="61" spans="2:12" s="8" customFormat="1" ht="19.9" customHeight="1">
      <c r="B61" s="111"/>
      <c r="D61" s="112" t="s">
        <v>1222</v>
      </c>
      <c r="E61" s="113"/>
      <c r="F61" s="113"/>
      <c r="G61" s="113"/>
      <c r="H61" s="113"/>
      <c r="I61" s="114"/>
      <c r="J61" s="115">
        <f>J87</f>
        <v>0</v>
      </c>
      <c r="L61" s="111"/>
    </row>
    <row r="62" spans="2:12" s="8" customFormat="1" ht="19.9" customHeight="1">
      <c r="B62" s="111"/>
      <c r="D62" s="112" t="s">
        <v>1223</v>
      </c>
      <c r="E62" s="113"/>
      <c r="F62" s="113"/>
      <c r="G62" s="113"/>
      <c r="H62" s="113"/>
      <c r="I62" s="114"/>
      <c r="J62" s="115">
        <f>J200</f>
        <v>0</v>
      </c>
      <c r="L62" s="111"/>
    </row>
    <row r="63" spans="2:12" s="7" customFormat="1" ht="24.95" customHeight="1">
      <c r="B63" s="106"/>
      <c r="D63" s="107" t="s">
        <v>1224</v>
      </c>
      <c r="E63" s="108"/>
      <c r="F63" s="108"/>
      <c r="G63" s="108"/>
      <c r="H63" s="108"/>
      <c r="I63" s="109"/>
      <c r="J63" s="110">
        <f>J239</f>
        <v>0</v>
      </c>
      <c r="L63" s="106"/>
    </row>
    <row r="64" spans="2:12" s="8" customFormat="1" ht="19.9" customHeight="1">
      <c r="B64" s="111"/>
      <c r="D64" s="112" t="s">
        <v>1225</v>
      </c>
      <c r="E64" s="113"/>
      <c r="F64" s="113"/>
      <c r="G64" s="113"/>
      <c r="H64" s="113"/>
      <c r="I64" s="114"/>
      <c r="J64" s="115">
        <f>J240</f>
        <v>0</v>
      </c>
      <c r="L64" s="111"/>
    </row>
    <row r="65" spans="2:12" s="8" customFormat="1" ht="19.9" customHeight="1">
      <c r="B65" s="111"/>
      <c r="D65" s="112" t="s">
        <v>1226</v>
      </c>
      <c r="E65" s="113"/>
      <c r="F65" s="113"/>
      <c r="G65" s="113"/>
      <c r="H65" s="113"/>
      <c r="I65" s="114"/>
      <c r="J65" s="115">
        <f>J247</f>
        <v>0</v>
      </c>
      <c r="L65" s="111"/>
    </row>
    <row r="66" spans="2:12" s="1" customFormat="1" ht="21.75" customHeight="1">
      <c r="B66" s="30"/>
      <c r="I66" s="84"/>
      <c r="L66" s="30"/>
    </row>
    <row r="67" spans="2:12" s="1" customFormat="1" ht="6.95" customHeight="1">
      <c r="B67" s="39"/>
      <c r="C67" s="40"/>
      <c r="D67" s="40"/>
      <c r="E67" s="40"/>
      <c r="F67" s="40"/>
      <c r="G67" s="40"/>
      <c r="H67" s="40"/>
      <c r="I67" s="100"/>
      <c r="J67" s="40"/>
      <c r="K67" s="40"/>
      <c r="L67" s="30"/>
    </row>
    <row r="71" spans="2:12" s="1" customFormat="1" ht="6.95" customHeight="1">
      <c r="B71" s="41"/>
      <c r="C71" s="42"/>
      <c r="D71" s="42"/>
      <c r="E71" s="42"/>
      <c r="F71" s="42"/>
      <c r="G71" s="42"/>
      <c r="H71" s="42"/>
      <c r="I71" s="101"/>
      <c r="J71" s="42"/>
      <c r="K71" s="42"/>
      <c r="L71" s="30"/>
    </row>
    <row r="72" spans="2:12" s="1" customFormat="1" ht="24.95" customHeight="1">
      <c r="B72" s="30"/>
      <c r="C72" s="20" t="s">
        <v>120</v>
      </c>
      <c r="I72" s="84"/>
      <c r="L72" s="30"/>
    </row>
    <row r="73" spans="2:12" s="1" customFormat="1" ht="6.95" customHeight="1">
      <c r="B73" s="30"/>
      <c r="I73" s="84"/>
      <c r="L73" s="30"/>
    </row>
    <row r="74" spans="2:12" s="1" customFormat="1" ht="12" customHeight="1">
      <c r="B74" s="30"/>
      <c r="C74" s="25" t="s">
        <v>17</v>
      </c>
      <c r="I74" s="84"/>
      <c r="L74" s="30"/>
    </row>
    <row r="75" spans="2:12" s="1" customFormat="1" ht="16.5" customHeight="1">
      <c r="B75" s="30"/>
      <c r="E75" s="332" t="str">
        <f>E7</f>
        <v>Stavební úpravy objektu správní budovy střediska Kohinoor PKÚ s.p.</v>
      </c>
      <c r="F75" s="333"/>
      <c r="G75" s="333"/>
      <c r="H75" s="333"/>
      <c r="I75" s="84"/>
      <c r="L75" s="30"/>
    </row>
    <row r="76" spans="2:12" s="1" customFormat="1" ht="12" customHeight="1">
      <c r="B76" s="30"/>
      <c r="C76" s="25" t="s">
        <v>93</v>
      </c>
      <c r="I76" s="84"/>
      <c r="L76" s="30"/>
    </row>
    <row r="77" spans="2:12" s="1" customFormat="1" ht="16.5" customHeight="1">
      <c r="B77" s="30"/>
      <c r="E77" s="317" t="str">
        <f>E9</f>
        <v>04 - elektroinstalace</v>
      </c>
      <c r="F77" s="316"/>
      <c r="G77" s="316"/>
      <c r="H77" s="316"/>
      <c r="I77" s="84"/>
      <c r="L77" s="30"/>
    </row>
    <row r="78" spans="2:12" s="1" customFormat="1" ht="6.95" customHeight="1">
      <c r="B78" s="30"/>
      <c r="I78" s="84"/>
      <c r="L78" s="30"/>
    </row>
    <row r="79" spans="2:12" s="1" customFormat="1" ht="12" customHeight="1">
      <c r="B79" s="30"/>
      <c r="C79" s="25" t="s">
        <v>21</v>
      </c>
      <c r="F79" s="16" t="str">
        <f>F12</f>
        <v xml:space="preserve"> </v>
      </c>
      <c r="I79" s="85" t="s">
        <v>23</v>
      </c>
      <c r="J79" s="46" t="str">
        <f>IF(J12="","",J12)</f>
        <v>30. 8. 2019</v>
      </c>
      <c r="L79" s="30"/>
    </row>
    <row r="80" spans="2:12" s="1" customFormat="1" ht="6.95" customHeight="1">
      <c r="B80" s="30"/>
      <c r="I80" s="84"/>
      <c r="L80" s="30"/>
    </row>
    <row r="81" spans="2:12" s="1" customFormat="1" ht="13.7" customHeight="1">
      <c r="B81" s="30"/>
      <c r="C81" s="25" t="s">
        <v>25</v>
      </c>
      <c r="F81" s="16" t="str">
        <f>E15</f>
        <v xml:space="preserve"> </v>
      </c>
      <c r="I81" s="85" t="s">
        <v>30</v>
      </c>
      <c r="J81" s="28" t="str">
        <f>E21</f>
        <v>DRAKISA</v>
      </c>
      <c r="L81" s="30"/>
    </row>
    <row r="82" spans="2:12" s="1" customFormat="1" ht="13.7" customHeight="1">
      <c r="B82" s="30"/>
      <c r="C82" s="25" t="s">
        <v>28</v>
      </c>
      <c r="F82" s="16" t="str">
        <f>IF(E18="","",E18)</f>
        <v>Vyplň údaj</v>
      </c>
      <c r="I82" s="85" t="s">
        <v>33</v>
      </c>
      <c r="J82" s="28" t="str">
        <f>E24</f>
        <v>Krajovský</v>
      </c>
      <c r="L82" s="30"/>
    </row>
    <row r="83" spans="2:12" s="1" customFormat="1" ht="10.35" customHeight="1">
      <c r="B83" s="30"/>
      <c r="I83" s="84"/>
      <c r="L83" s="30"/>
    </row>
    <row r="84" spans="2:20" s="9" customFormat="1" ht="29.25" customHeight="1">
      <c r="B84" s="116"/>
      <c r="C84" s="117" t="s">
        <v>121</v>
      </c>
      <c r="D84" s="118" t="s">
        <v>54</v>
      </c>
      <c r="E84" s="118" t="s">
        <v>51</v>
      </c>
      <c r="F84" s="118" t="s">
        <v>52</v>
      </c>
      <c r="G84" s="118" t="s">
        <v>122</v>
      </c>
      <c r="H84" s="118" t="s">
        <v>123</v>
      </c>
      <c r="I84" s="119" t="s">
        <v>124</v>
      </c>
      <c r="J84" s="118" t="s">
        <v>97</v>
      </c>
      <c r="K84" s="120" t="s">
        <v>125</v>
      </c>
      <c r="L84" s="116"/>
      <c r="M84" s="53" t="s">
        <v>3</v>
      </c>
      <c r="N84" s="54" t="s">
        <v>40</v>
      </c>
      <c r="O84" s="54" t="s">
        <v>126</v>
      </c>
      <c r="P84" s="54" t="s">
        <v>127</v>
      </c>
      <c r="Q84" s="54" t="s">
        <v>128</v>
      </c>
      <c r="R84" s="54" t="s">
        <v>129</v>
      </c>
      <c r="S84" s="54" t="s">
        <v>130</v>
      </c>
      <c r="T84" s="55" t="s">
        <v>131</v>
      </c>
    </row>
    <row r="85" spans="2:63" s="1" customFormat="1" ht="22.9" customHeight="1">
      <c r="B85" s="288"/>
      <c r="C85" s="289" t="s">
        <v>132</v>
      </c>
      <c r="D85" s="262"/>
      <c r="E85" s="262"/>
      <c r="F85" s="262"/>
      <c r="G85" s="262"/>
      <c r="H85" s="262"/>
      <c r="I85" s="84"/>
      <c r="J85" s="121">
        <f>BK85</f>
        <v>0</v>
      </c>
      <c r="L85" s="30"/>
      <c r="M85" s="56"/>
      <c r="N85" s="47"/>
      <c r="O85" s="47"/>
      <c r="P85" s="122">
        <f>P86+P239</f>
        <v>0</v>
      </c>
      <c r="Q85" s="47"/>
      <c r="R85" s="122">
        <f>R86+R239</f>
        <v>0.20824</v>
      </c>
      <c r="S85" s="47"/>
      <c r="T85" s="123">
        <f>T86+T239</f>
        <v>0</v>
      </c>
      <c r="AT85" s="16" t="s">
        <v>68</v>
      </c>
      <c r="AU85" s="16" t="s">
        <v>98</v>
      </c>
      <c r="BK85" s="124">
        <f>BK86+BK239</f>
        <v>0</v>
      </c>
    </row>
    <row r="86" spans="2:63" s="10" customFormat="1" ht="25.9" customHeight="1">
      <c r="B86" s="290"/>
      <c r="C86" s="253"/>
      <c r="D86" s="254" t="s">
        <v>68</v>
      </c>
      <c r="E86" s="255" t="s">
        <v>496</v>
      </c>
      <c r="F86" s="255" t="s">
        <v>497</v>
      </c>
      <c r="G86" s="253"/>
      <c r="H86" s="253"/>
      <c r="I86" s="127"/>
      <c r="J86" s="128">
        <f>BK86</f>
        <v>0</v>
      </c>
      <c r="L86" s="125"/>
      <c r="M86" s="129"/>
      <c r="N86" s="130"/>
      <c r="O86" s="130"/>
      <c r="P86" s="131">
        <f>P87+P200</f>
        <v>0</v>
      </c>
      <c r="Q86" s="130"/>
      <c r="R86" s="131">
        <f>R87+R200</f>
        <v>0.20824</v>
      </c>
      <c r="S86" s="130"/>
      <c r="T86" s="132">
        <f>T87+T200</f>
        <v>0</v>
      </c>
      <c r="AR86" s="126" t="s">
        <v>79</v>
      </c>
      <c r="AT86" s="133" t="s">
        <v>68</v>
      </c>
      <c r="AU86" s="133" t="s">
        <v>69</v>
      </c>
      <c r="AY86" s="126" t="s">
        <v>135</v>
      </c>
      <c r="BK86" s="134">
        <f>BK87+BK200</f>
        <v>0</v>
      </c>
    </row>
    <row r="87" spans="2:63" s="10" customFormat="1" ht="22.9" customHeight="1">
      <c r="B87" s="290"/>
      <c r="C87" s="253"/>
      <c r="D87" s="254" t="s">
        <v>68</v>
      </c>
      <c r="E87" s="256" t="s">
        <v>1227</v>
      </c>
      <c r="F87" s="256" t="s">
        <v>1228</v>
      </c>
      <c r="G87" s="253"/>
      <c r="H87" s="253"/>
      <c r="I87" s="127"/>
      <c r="J87" s="135">
        <f>BK87</f>
        <v>0</v>
      </c>
      <c r="L87" s="125"/>
      <c r="M87" s="129"/>
      <c r="N87" s="130"/>
      <c r="O87" s="130"/>
      <c r="P87" s="131">
        <f>SUM(P88:P199)</f>
        <v>0</v>
      </c>
      <c r="Q87" s="130"/>
      <c r="R87" s="131">
        <f>SUM(R88:R199)</f>
        <v>0.19064</v>
      </c>
      <c r="S87" s="130"/>
      <c r="T87" s="132">
        <f>SUM(T88:T199)</f>
        <v>0</v>
      </c>
      <c r="AR87" s="126" t="s">
        <v>79</v>
      </c>
      <c r="AT87" s="133" t="s">
        <v>68</v>
      </c>
      <c r="AU87" s="133" t="s">
        <v>77</v>
      </c>
      <c r="AY87" s="126" t="s">
        <v>135</v>
      </c>
      <c r="BK87" s="134">
        <f>SUM(BK88:BK199)</f>
        <v>0</v>
      </c>
    </row>
    <row r="88" spans="2:65" s="1" customFormat="1" ht="16.5" customHeight="1">
      <c r="B88" s="288"/>
      <c r="C88" s="257" t="s">
        <v>77</v>
      </c>
      <c r="D88" s="257" t="s">
        <v>137</v>
      </c>
      <c r="E88" s="258" t="s">
        <v>1229</v>
      </c>
      <c r="F88" s="259" t="s">
        <v>1230</v>
      </c>
      <c r="G88" s="260" t="s">
        <v>223</v>
      </c>
      <c r="H88" s="261">
        <v>220</v>
      </c>
      <c r="I88" s="138"/>
      <c r="J88" s="139">
        <f>ROUND(I88*H88,2)</f>
        <v>0</v>
      </c>
      <c r="K88" s="137" t="s">
        <v>141</v>
      </c>
      <c r="L88" s="30"/>
      <c r="M88" s="140" t="s">
        <v>3</v>
      </c>
      <c r="N88" s="141" t="s">
        <v>41</v>
      </c>
      <c r="O88" s="49"/>
      <c r="P88" s="142">
        <f>O88*H88</f>
        <v>0</v>
      </c>
      <c r="Q88" s="142">
        <v>0</v>
      </c>
      <c r="R88" s="142">
        <f>Q88*H88</f>
        <v>0</v>
      </c>
      <c r="S88" s="142">
        <v>0</v>
      </c>
      <c r="T88" s="143">
        <f>S88*H88</f>
        <v>0</v>
      </c>
      <c r="AR88" s="16" t="s">
        <v>244</v>
      </c>
      <c r="AT88" s="16" t="s">
        <v>137</v>
      </c>
      <c r="AU88" s="16" t="s">
        <v>79</v>
      </c>
      <c r="AY88" s="16" t="s">
        <v>135</v>
      </c>
      <c r="BE88" s="144">
        <f>IF(N88="základní",J88,0)</f>
        <v>0</v>
      </c>
      <c r="BF88" s="144">
        <f>IF(N88="snížená",J88,0)</f>
        <v>0</v>
      </c>
      <c r="BG88" s="144">
        <f>IF(N88="zákl. přenesená",J88,0)</f>
        <v>0</v>
      </c>
      <c r="BH88" s="144">
        <f>IF(N88="sníž. přenesená",J88,0)</f>
        <v>0</v>
      </c>
      <c r="BI88" s="144">
        <f>IF(N88="nulová",J88,0)</f>
        <v>0</v>
      </c>
      <c r="BJ88" s="16" t="s">
        <v>77</v>
      </c>
      <c r="BK88" s="144">
        <f>ROUND(I88*H88,2)</f>
        <v>0</v>
      </c>
      <c r="BL88" s="16" t="s">
        <v>244</v>
      </c>
      <c r="BM88" s="16" t="s">
        <v>1231</v>
      </c>
    </row>
    <row r="89" spans="2:47" s="1" customFormat="1" ht="19.5">
      <c r="B89" s="288"/>
      <c r="C89" s="262"/>
      <c r="D89" s="263" t="s">
        <v>144</v>
      </c>
      <c r="E89" s="262"/>
      <c r="F89" s="264" t="s">
        <v>1232</v>
      </c>
      <c r="G89" s="262"/>
      <c r="H89" s="262"/>
      <c r="I89" s="84"/>
      <c r="L89" s="30"/>
      <c r="M89" s="145"/>
      <c r="N89" s="49"/>
      <c r="O89" s="49"/>
      <c r="P89" s="49"/>
      <c r="Q89" s="49"/>
      <c r="R89" s="49"/>
      <c r="S89" s="49"/>
      <c r="T89" s="50"/>
      <c r="AT89" s="16" t="s">
        <v>144</v>
      </c>
      <c r="AU89" s="16" t="s">
        <v>79</v>
      </c>
    </row>
    <row r="90" spans="2:51" s="12" customFormat="1" ht="12">
      <c r="B90" s="292"/>
      <c r="C90" s="268"/>
      <c r="D90" s="263" t="s">
        <v>146</v>
      </c>
      <c r="E90" s="269" t="s">
        <v>3</v>
      </c>
      <c r="F90" s="270" t="s">
        <v>1233</v>
      </c>
      <c r="G90" s="268"/>
      <c r="H90" s="271">
        <v>220</v>
      </c>
      <c r="I90" s="154"/>
      <c r="L90" s="152"/>
      <c r="M90" s="155"/>
      <c r="N90" s="156"/>
      <c r="O90" s="156"/>
      <c r="P90" s="156"/>
      <c r="Q90" s="156"/>
      <c r="R90" s="156"/>
      <c r="S90" s="156"/>
      <c r="T90" s="157"/>
      <c r="AT90" s="153" t="s">
        <v>146</v>
      </c>
      <c r="AU90" s="153" t="s">
        <v>79</v>
      </c>
      <c r="AV90" s="12" t="s">
        <v>79</v>
      </c>
      <c r="AW90" s="12" t="s">
        <v>32</v>
      </c>
      <c r="AX90" s="12" t="s">
        <v>69</v>
      </c>
      <c r="AY90" s="153" t="s">
        <v>135</v>
      </c>
    </row>
    <row r="91" spans="2:51" s="13" customFormat="1" ht="12">
      <c r="B91" s="293"/>
      <c r="C91" s="272"/>
      <c r="D91" s="263" t="s">
        <v>146</v>
      </c>
      <c r="E91" s="273" t="s">
        <v>3</v>
      </c>
      <c r="F91" s="274" t="s">
        <v>151</v>
      </c>
      <c r="G91" s="272"/>
      <c r="H91" s="275">
        <v>220</v>
      </c>
      <c r="I91" s="160"/>
      <c r="L91" s="158"/>
      <c r="M91" s="161"/>
      <c r="N91" s="162"/>
      <c r="O91" s="162"/>
      <c r="P91" s="162"/>
      <c r="Q91" s="162"/>
      <c r="R91" s="162"/>
      <c r="S91" s="162"/>
      <c r="T91" s="163"/>
      <c r="AT91" s="159" t="s">
        <v>146</v>
      </c>
      <c r="AU91" s="159" t="s">
        <v>79</v>
      </c>
      <c r="AV91" s="13" t="s">
        <v>142</v>
      </c>
      <c r="AW91" s="13" t="s">
        <v>32</v>
      </c>
      <c r="AX91" s="13" t="s">
        <v>77</v>
      </c>
      <c r="AY91" s="159" t="s">
        <v>135</v>
      </c>
    </row>
    <row r="92" spans="2:65" s="1" customFormat="1" ht="16.5" customHeight="1">
      <c r="B92" s="288"/>
      <c r="C92" s="276" t="s">
        <v>79</v>
      </c>
      <c r="D92" s="276" t="s">
        <v>172</v>
      </c>
      <c r="E92" s="277" t="s">
        <v>1234</v>
      </c>
      <c r="F92" s="278" t="s">
        <v>1235</v>
      </c>
      <c r="G92" s="279" t="s">
        <v>223</v>
      </c>
      <c r="H92" s="280">
        <v>120</v>
      </c>
      <c r="I92" s="165"/>
      <c r="J92" s="166">
        <f>ROUND(I92*H92,2)</f>
        <v>0</v>
      </c>
      <c r="K92" s="164" t="s">
        <v>141</v>
      </c>
      <c r="L92" s="167"/>
      <c r="M92" s="168" t="s">
        <v>3</v>
      </c>
      <c r="N92" s="169" t="s">
        <v>41</v>
      </c>
      <c r="O92" s="49"/>
      <c r="P92" s="142">
        <f>O92*H92</f>
        <v>0</v>
      </c>
      <c r="Q92" s="142">
        <v>3E-05</v>
      </c>
      <c r="R92" s="142">
        <f>Q92*H92</f>
        <v>0.0036</v>
      </c>
      <c r="S92" s="142">
        <v>0</v>
      </c>
      <c r="T92" s="143">
        <f>S92*H92</f>
        <v>0</v>
      </c>
      <c r="AR92" s="16" t="s">
        <v>334</v>
      </c>
      <c r="AT92" s="16" t="s">
        <v>172</v>
      </c>
      <c r="AU92" s="16" t="s">
        <v>79</v>
      </c>
      <c r="AY92" s="16" t="s">
        <v>135</v>
      </c>
      <c r="BE92" s="144">
        <f>IF(N92="základní",J92,0)</f>
        <v>0</v>
      </c>
      <c r="BF92" s="144">
        <f>IF(N92="snížená",J92,0)</f>
        <v>0</v>
      </c>
      <c r="BG92" s="144">
        <f>IF(N92="zákl. přenesená",J92,0)</f>
        <v>0</v>
      </c>
      <c r="BH92" s="144">
        <f>IF(N92="sníž. přenesená",J92,0)</f>
        <v>0</v>
      </c>
      <c r="BI92" s="144">
        <f>IF(N92="nulová",J92,0)</f>
        <v>0</v>
      </c>
      <c r="BJ92" s="16" t="s">
        <v>77</v>
      </c>
      <c r="BK92" s="144">
        <f>ROUND(I92*H92,2)</f>
        <v>0</v>
      </c>
      <c r="BL92" s="16" t="s">
        <v>244</v>
      </c>
      <c r="BM92" s="16" t="s">
        <v>1236</v>
      </c>
    </row>
    <row r="93" spans="2:47" s="1" customFormat="1" ht="12">
      <c r="B93" s="288"/>
      <c r="C93" s="262"/>
      <c r="D93" s="263" t="s">
        <v>144</v>
      </c>
      <c r="E93" s="262"/>
      <c r="F93" s="264" t="s">
        <v>1235</v>
      </c>
      <c r="G93" s="262"/>
      <c r="H93" s="262"/>
      <c r="I93" s="84"/>
      <c r="L93" s="30"/>
      <c r="M93" s="145"/>
      <c r="N93" s="49"/>
      <c r="O93" s="49"/>
      <c r="P93" s="49"/>
      <c r="Q93" s="49"/>
      <c r="R93" s="49"/>
      <c r="S93" s="49"/>
      <c r="T93" s="50"/>
      <c r="AT93" s="16" t="s">
        <v>144</v>
      </c>
      <c r="AU93" s="16" t="s">
        <v>79</v>
      </c>
    </row>
    <row r="94" spans="2:65" s="1" customFormat="1" ht="16.5" customHeight="1">
      <c r="B94" s="288"/>
      <c r="C94" s="276" t="s">
        <v>156</v>
      </c>
      <c r="D94" s="276" t="s">
        <v>172</v>
      </c>
      <c r="E94" s="277" t="s">
        <v>1237</v>
      </c>
      <c r="F94" s="278" t="s">
        <v>1238</v>
      </c>
      <c r="G94" s="279" t="s">
        <v>223</v>
      </c>
      <c r="H94" s="280">
        <v>100</v>
      </c>
      <c r="I94" s="165"/>
      <c r="J94" s="166">
        <f>ROUND(I94*H94,2)</f>
        <v>0</v>
      </c>
      <c r="K94" s="164" t="s">
        <v>141</v>
      </c>
      <c r="L94" s="167"/>
      <c r="M94" s="168" t="s">
        <v>3</v>
      </c>
      <c r="N94" s="169" t="s">
        <v>41</v>
      </c>
      <c r="O94" s="49"/>
      <c r="P94" s="142">
        <f>O94*H94</f>
        <v>0</v>
      </c>
      <c r="Q94" s="142">
        <v>4E-05</v>
      </c>
      <c r="R94" s="142">
        <f>Q94*H94</f>
        <v>0.004</v>
      </c>
      <c r="S94" s="142">
        <v>0</v>
      </c>
      <c r="T94" s="143">
        <f>S94*H94</f>
        <v>0</v>
      </c>
      <c r="AR94" s="16" t="s">
        <v>334</v>
      </c>
      <c r="AT94" s="16" t="s">
        <v>172</v>
      </c>
      <c r="AU94" s="16" t="s">
        <v>79</v>
      </c>
      <c r="AY94" s="16" t="s">
        <v>135</v>
      </c>
      <c r="BE94" s="144">
        <f>IF(N94="základní",J94,0)</f>
        <v>0</v>
      </c>
      <c r="BF94" s="144">
        <f>IF(N94="snížená",J94,0)</f>
        <v>0</v>
      </c>
      <c r="BG94" s="144">
        <f>IF(N94="zákl. přenesená",J94,0)</f>
        <v>0</v>
      </c>
      <c r="BH94" s="144">
        <f>IF(N94="sníž. přenesená",J94,0)</f>
        <v>0</v>
      </c>
      <c r="BI94" s="144">
        <f>IF(N94="nulová",J94,0)</f>
        <v>0</v>
      </c>
      <c r="BJ94" s="16" t="s">
        <v>77</v>
      </c>
      <c r="BK94" s="144">
        <f>ROUND(I94*H94,2)</f>
        <v>0</v>
      </c>
      <c r="BL94" s="16" t="s">
        <v>244</v>
      </c>
      <c r="BM94" s="16" t="s">
        <v>1239</v>
      </c>
    </row>
    <row r="95" spans="2:47" s="1" customFormat="1" ht="12">
      <c r="B95" s="288"/>
      <c r="C95" s="262"/>
      <c r="D95" s="263" t="s">
        <v>144</v>
      </c>
      <c r="E95" s="262"/>
      <c r="F95" s="264" t="s">
        <v>1238</v>
      </c>
      <c r="G95" s="262"/>
      <c r="H95" s="262"/>
      <c r="I95" s="84"/>
      <c r="L95" s="30"/>
      <c r="M95" s="145"/>
      <c r="N95" s="49"/>
      <c r="O95" s="49"/>
      <c r="P95" s="49"/>
      <c r="Q95" s="49"/>
      <c r="R95" s="49"/>
      <c r="S95" s="49"/>
      <c r="T95" s="50"/>
      <c r="AT95" s="16" t="s">
        <v>144</v>
      </c>
      <c r="AU95" s="16" t="s">
        <v>79</v>
      </c>
    </row>
    <row r="96" spans="2:65" s="1" customFormat="1" ht="16.5" customHeight="1">
      <c r="B96" s="288"/>
      <c r="C96" s="276" t="s">
        <v>142</v>
      </c>
      <c r="D96" s="276" t="s">
        <v>172</v>
      </c>
      <c r="E96" s="277" t="s">
        <v>1240</v>
      </c>
      <c r="F96" s="278" t="s">
        <v>1241</v>
      </c>
      <c r="G96" s="279" t="s">
        <v>223</v>
      </c>
      <c r="H96" s="280">
        <v>120</v>
      </c>
      <c r="I96" s="165"/>
      <c r="J96" s="166">
        <f>ROUND(I96*H96,2)</f>
        <v>0</v>
      </c>
      <c r="K96" s="164" t="s">
        <v>141</v>
      </c>
      <c r="L96" s="167"/>
      <c r="M96" s="168" t="s">
        <v>3</v>
      </c>
      <c r="N96" s="169" t="s">
        <v>41</v>
      </c>
      <c r="O96" s="49"/>
      <c r="P96" s="142">
        <f>O96*H96</f>
        <v>0</v>
      </c>
      <c r="Q96" s="142">
        <v>1E-05</v>
      </c>
      <c r="R96" s="142">
        <f>Q96*H96</f>
        <v>0.0012000000000000001</v>
      </c>
      <c r="S96" s="142">
        <v>0</v>
      </c>
      <c r="T96" s="143">
        <f>S96*H96</f>
        <v>0</v>
      </c>
      <c r="AR96" s="16" t="s">
        <v>334</v>
      </c>
      <c r="AT96" s="16" t="s">
        <v>172</v>
      </c>
      <c r="AU96" s="16" t="s">
        <v>79</v>
      </c>
      <c r="AY96" s="16" t="s">
        <v>135</v>
      </c>
      <c r="BE96" s="144">
        <f>IF(N96="základní",J96,0)</f>
        <v>0</v>
      </c>
      <c r="BF96" s="144">
        <f>IF(N96="snížená",J96,0)</f>
        <v>0</v>
      </c>
      <c r="BG96" s="144">
        <f>IF(N96="zákl. přenesená",J96,0)</f>
        <v>0</v>
      </c>
      <c r="BH96" s="144">
        <f>IF(N96="sníž. přenesená",J96,0)</f>
        <v>0</v>
      </c>
      <c r="BI96" s="144">
        <f>IF(N96="nulová",J96,0)</f>
        <v>0</v>
      </c>
      <c r="BJ96" s="16" t="s">
        <v>77</v>
      </c>
      <c r="BK96" s="144">
        <f>ROUND(I96*H96,2)</f>
        <v>0</v>
      </c>
      <c r="BL96" s="16" t="s">
        <v>244</v>
      </c>
      <c r="BM96" s="16" t="s">
        <v>1242</v>
      </c>
    </row>
    <row r="97" spans="2:47" s="1" customFormat="1" ht="12">
      <c r="B97" s="288"/>
      <c r="C97" s="262"/>
      <c r="D97" s="263" t="s">
        <v>144</v>
      </c>
      <c r="E97" s="262"/>
      <c r="F97" s="264" t="s">
        <v>1241</v>
      </c>
      <c r="G97" s="262"/>
      <c r="H97" s="262"/>
      <c r="I97" s="84"/>
      <c r="L97" s="30"/>
      <c r="M97" s="145"/>
      <c r="N97" s="49"/>
      <c r="O97" s="49"/>
      <c r="P97" s="49"/>
      <c r="Q97" s="49"/>
      <c r="R97" s="49"/>
      <c r="S97" s="49"/>
      <c r="T97" s="50"/>
      <c r="AT97" s="16" t="s">
        <v>144</v>
      </c>
      <c r="AU97" s="16" t="s">
        <v>79</v>
      </c>
    </row>
    <row r="98" spans="2:65" s="1" customFormat="1" ht="16.5" customHeight="1">
      <c r="B98" s="288"/>
      <c r="C98" s="276" t="s">
        <v>166</v>
      </c>
      <c r="D98" s="276" t="s">
        <v>172</v>
      </c>
      <c r="E98" s="277" t="s">
        <v>1243</v>
      </c>
      <c r="F98" s="278" t="s">
        <v>1244</v>
      </c>
      <c r="G98" s="279" t="s">
        <v>223</v>
      </c>
      <c r="H98" s="280">
        <v>220</v>
      </c>
      <c r="I98" s="165"/>
      <c r="J98" s="166">
        <f>ROUND(I98*H98,2)</f>
        <v>0</v>
      </c>
      <c r="K98" s="164" t="s">
        <v>141</v>
      </c>
      <c r="L98" s="167"/>
      <c r="M98" s="168" t="s">
        <v>3</v>
      </c>
      <c r="N98" s="169" t="s">
        <v>41</v>
      </c>
      <c r="O98" s="49"/>
      <c r="P98" s="142">
        <f>O98*H98</f>
        <v>0</v>
      </c>
      <c r="Q98" s="142">
        <v>0.00019</v>
      </c>
      <c r="R98" s="142">
        <f>Q98*H98</f>
        <v>0.041800000000000004</v>
      </c>
      <c r="S98" s="142">
        <v>0</v>
      </c>
      <c r="T98" s="143">
        <f>S98*H98</f>
        <v>0</v>
      </c>
      <c r="AR98" s="16" t="s">
        <v>334</v>
      </c>
      <c r="AT98" s="16" t="s">
        <v>172</v>
      </c>
      <c r="AU98" s="16" t="s">
        <v>79</v>
      </c>
      <c r="AY98" s="16" t="s">
        <v>135</v>
      </c>
      <c r="BE98" s="144">
        <f>IF(N98="základní",J98,0)</f>
        <v>0</v>
      </c>
      <c r="BF98" s="144">
        <f>IF(N98="snížená",J98,0)</f>
        <v>0</v>
      </c>
      <c r="BG98" s="144">
        <f>IF(N98="zákl. přenesená",J98,0)</f>
        <v>0</v>
      </c>
      <c r="BH98" s="144">
        <f>IF(N98="sníž. přenesená",J98,0)</f>
        <v>0</v>
      </c>
      <c r="BI98" s="144">
        <f>IF(N98="nulová",J98,0)</f>
        <v>0</v>
      </c>
      <c r="BJ98" s="16" t="s">
        <v>77</v>
      </c>
      <c r="BK98" s="144">
        <f>ROUND(I98*H98,2)</f>
        <v>0</v>
      </c>
      <c r="BL98" s="16" t="s">
        <v>244</v>
      </c>
      <c r="BM98" s="16" t="s">
        <v>1245</v>
      </c>
    </row>
    <row r="99" spans="2:47" s="1" customFormat="1" ht="12">
      <c r="B99" s="288"/>
      <c r="C99" s="262"/>
      <c r="D99" s="263" t="s">
        <v>144</v>
      </c>
      <c r="E99" s="262"/>
      <c r="F99" s="264" t="s">
        <v>1244</v>
      </c>
      <c r="G99" s="262"/>
      <c r="H99" s="262"/>
      <c r="I99" s="84"/>
      <c r="L99" s="30"/>
      <c r="M99" s="145"/>
      <c r="N99" s="49"/>
      <c r="O99" s="49"/>
      <c r="P99" s="49"/>
      <c r="Q99" s="49"/>
      <c r="R99" s="49"/>
      <c r="S99" s="49"/>
      <c r="T99" s="50"/>
      <c r="AT99" s="16" t="s">
        <v>144</v>
      </c>
      <c r="AU99" s="16" t="s">
        <v>79</v>
      </c>
    </row>
    <row r="100" spans="2:65" s="1" customFormat="1" ht="16.5" customHeight="1">
      <c r="B100" s="288"/>
      <c r="C100" s="276" t="s">
        <v>171</v>
      </c>
      <c r="D100" s="276" t="s">
        <v>172</v>
      </c>
      <c r="E100" s="277" t="s">
        <v>1246</v>
      </c>
      <c r="F100" s="278" t="s">
        <v>1247</v>
      </c>
      <c r="G100" s="279" t="s">
        <v>223</v>
      </c>
      <c r="H100" s="280">
        <v>4</v>
      </c>
      <c r="I100" s="165"/>
      <c r="J100" s="166">
        <f>ROUND(I100*H100,2)</f>
        <v>0</v>
      </c>
      <c r="K100" s="164" t="s">
        <v>3</v>
      </c>
      <c r="L100" s="167"/>
      <c r="M100" s="168" t="s">
        <v>3</v>
      </c>
      <c r="N100" s="169" t="s">
        <v>41</v>
      </c>
      <c r="O100" s="49"/>
      <c r="P100" s="142">
        <f>O100*H100</f>
        <v>0</v>
      </c>
      <c r="Q100" s="142">
        <v>0.00015</v>
      </c>
      <c r="R100" s="142">
        <f>Q100*H100</f>
        <v>0.0006</v>
      </c>
      <c r="S100" s="142">
        <v>0</v>
      </c>
      <c r="T100" s="143">
        <f>S100*H100</f>
        <v>0</v>
      </c>
      <c r="AR100" s="16" t="s">
        <v>334</v>
      </c>
      <c r="AT100" s="16" t="s">
        <v>172</v>
      </c>
      <c r="AU100" s="16" t="s">
        <v>79</v>
      </c>
      <c r="AY100" s="16" t="s">
        <v>135</v>
      </c>
      <c r="BE100" s="144">
        <f>IF(N100="základní",J100,0)</f>
        <v>0</v>
      </c>
      <c r="BF100" s="144">
        <f>IF(N100="snížená",J100,0)</f>
        <v>0</v>
      </c>
      <c r="BG100" s="144">
        <f>IF(N100="zákl. přenesená",J100,0)</f>
        <v>0</v>
      </c>
      <c r="BH100" s="144">
        <f>IF(N100="sníž. přenesená",J100,0)</f>
        <v>0</v>
      </c>
      <c r="BI100" s="144">
        <f>IF(N100="nulová",J100,0)</f>
        <v>0</v>
      </c>
      <c r="BJ100" s="16" t="s">
        <v>77</v>
      </c>
      <c r="BK100" s="144">
        <f>ROUND(I100*H100,2)</f>
        <v>0</v>
      </c>
      <c r="BL100" s="16" t="s">
        <v>244</v>
      </c>
      <c r="BM100" s="16" t="s">
        <v>1248</v>
      </c>
    </row>
    <row r="101" spans="2:47" s="1" customFormat="1" ht="12">
      <c r="B101" s="288"/>
      <c r="C101" s="262"/>
      <c r="D101" s="263" t="s">
        <v>144</v>
      </c>
      <c r="E101" s="262"/>
      <c r="F101" s="264" t="s">
        <v>1249</v>
      </c>
      <c r="G101" s="262"/>
      <c r="H101" s="262"/>
      <c r="I101" s="84"/>
      <c r="L101" s="30"/>
      <c r="M101" s="145"/>
      <c r="N101" s="49"/>
      <c r="O101" s="49"/>
      <c r="P101" s="49"/>
      <c r="Q101" s="49"/>
      <c r="R101" s="49"/>
      <c r="S101" s="49"/>
      <c r="T101" s="50"/>
      <c r="AT101" s="16" t="s">
        <v>144</v>
      </c>
      <c r="AU101" s="16" t="s">
        <v>79</v>
      </c>
    </row>
    <row r="102" spans="2:65" s="1" customFormat="1" ht="16.5" customHeight="1">
      <c r="B102" s="288"/>
      <c r="C102" s="257" t="s">
        <v>180</v>
      </c>
      <c r="D102" s="257" t="s">
        <v>137</v>
      </c>
      <c r="E102" s="258" t="s">
        <v>1250</v>
      </c>
      <c r="F102" s="259" t="s">
        <v>1251</v>
      </c>
      <c r="G102" s="260" t="s">
        <v>275</v>
      </c>
      <c r="H102" s="261">
        <v>80</v>
      </c>
      <c r="I102" s="138"/>
      <c r="J102" s="139">
        <f>ROUND(I102*H102,2)</f>
        <v>0</v>
      </c>
      <c r="K102" s="137" t="s">
        <v>141</v>
      </c>
      <c r="L102" s="30"/>
      <c r="M102" s="140" t="s">
        <v>3</v>
      </c>
      <c r="N102" s="141" t="s">
        <v>41</v>
      </c>
      <c r="O102" s="49"/>
      <c r="P102" s="142">
        <f>O102*H102</f>
        <v>0</v>
      </c>
      <c r="Q102" s="142">
        <v>0</v>
      </c>
      <c r="R102" s="142">
        <f>Q102*H102</f>
        <v>0</v>
      </c>
      <c r="S102" s="142">
        <v>0</v>
      </c>
      <c r="T102" s="143">
        <f>S102*H102</f>
        <v>0</v>
      </c>
      <c r="AR102" s="16" t="s">
        <v>244</v>
      </c>
      <c r="AT102" s="16" t="s">
        <v>137</v>
      </c>
      <c r="AU102" s="16" t="s">
        <v>79</v>
      </c>
      <c r="AY102" s="16" t="s">
        <v>135</v>
      </c>
      <c r="BE102" s="144">
        <f>IF(N102="základní",J102,0)</f>
        <v>0</v>
      </c>
      <c r="BF102" s="144">
        <f>IF(N102="snížená",J102,0)</f>
        <v>0</v>
      </c>
      <c r="BG102" s="144">
        <f>IF(N102="zákl. přenesená",J102,0)</f>
        <v>0</v>
      </c>
      <c r="BH102" s="144">
        <f>IF(N102="sníž. přenesená",J102,0)</f>
        <v>0</v>
      </c>
      <c r="BI102" s="144">
        <f>IF(N102="nulová",J102,0)</f>
        <v>0</v>
      </c>
      <c r="BJ102" s="16" t="s">
        <v>77</v>
      </c>
      <c r="BK102" s="144">
        <f>ROUND(I102*H102,2)</f>
        <v>0</v>
      </c>
      <c r="BL102" s="16" t="s">
        <v>244</v>
      </c>
      <c r="BM102" s="16" t="s">
        <v>1252</v>
      </c>
    </row>
    <row r="103" spans="2:47" s="1" customFormat="1" ht="12">
      <c r="B103" s="288"/>
      <c r="C103" s="262"/>
      <c r="D103" s="263" t="s">
        <v>144</v>
      </c>
      <c r="E103" s="262"/>
      <c r="F103" s="264" t="s">
        <v>1253</v>
      </c>
      <c r="G103" s="262"/>
      <c r="H103" s="262"/>
      <c r="I103" s="84"/>
      <c r="L103" s="30"/>
      <c r="M103" s="145"/>
      <c r="N103" s="49"/>
      <c r="O103" s="49"/>
      <c r="P103" s="49"/>
      <c r="Q103" s="49"/>
      <c r="R103" s="49"/>
      <c r="S103" s="49"/>
      <c r="T103" s="50"/>
      <c r="AT103" s="16" t="s">
        <v>144</v>
      </c>
      <c r="AU103" s="16" t="s">
        <v>79</v>
      </c>
    </row>
    <row r="104" spans="2:65" s="1" customFormat="1" ht="16.5" customHeight="1">
      <c r="B104" s="288"/>
      <c r="C104" s="276" t="s">
        <v>176</v>
      </c>
      <c r="D104" s="276" t="s">
        <v>172</v>
      </c>
      <c r="E104" s="277" t="s">
        <v>1254</v>
      </c>
      <c r="F104" s="278" t="s">
        <v>1255</v>
      </c>
      <c r="G104" s="279" t="s">
        <v>275</v>
      </c>
      <c r="H104" s="280">
        <v>80</v>
      </c>
      <c r="I104" s="165"/>
      <c r="J104" s="166">
        <f>ROUND(I104*H104,2)</f>
        <v>0</v>
      </c>
      <c r="K104" s="164" t="s">
        <v>141</v>
      </c>
      <c r="L104" s="167"/>
      <c r="M104" s="168" t="s">
        <v>3</v>
      </c>
      <c r="N104" s="169" t="s">
        <v>41</v>
      </c>
      <c r="O104" s="49"/>
      <c r="P104" s="142">
        <f>O104*H104</f>
        <v>0</v>
      </c>
      <c r="Q104" s="142">
        <v>7E-05</v>
      </c>
      <c r="R104" s="142">
        <f>Q104*H104</f>
        <v>0.005599999999999999</v>
      </c>
      <c r="S104" s="142">
        <v>0</v>
      </c>
      <c r="T104" s="143">
        <f>S104*H104</f>
        <v>0</v>
      </c>
      <c r="AR104" s="16" t="s">
        <v>334</v>
      </c>
      <c r="AT104" s="16" t="s">
        <v>172</v>
      </c>
      <c r="AU104" s="16" t="s">
        <v>79</v>
      </c>
      <c r="AY104" s="16" t="s">
        <v>135</v>
      </c>
      <c r="BE104" s="144">
        <f>IF(N104="základní",J104,0)</f>
        <v>0</v>
      </c>
      <c r="BF104" s="144">
        <f>IF(N104="snížená",J104,0)</f>
        <v>0</v>
      </c>
      <c r="BG104" s="144">
        <f>IF(N104="zákl. přenesená",J104,0)</f>
        <v>0</v>
      </c>
      <c r="BH104" s="144">
        <f>IF(N104="sníž. přenesená",J104,0)</f>
        <v>0</v>
      </c>
      <c r="BI104" s="144">
        <f>IF(N104="nulová",J104,0)</f>
        <v>0</v>
      </c>
      <c r="BJ104" s="16" t="s">
        <v>77</v>
      </c>
      <c r="BK104" s="144">
        <f>ROUND(I104*H104,2)</f>
        <v>0</v>
      </c>
      <c r="BL104" s="16" t="s">
        <v>244</v>
      </c>
      <c r="BM104" s="16" t="s">
        <v>1256</v>
      </c>
    </row>
    <row r="105" spans="2:47" s="1" customFormat="1" ht="12">
      <c r="B105" s="288"/>
      <c r="C105" s="262"/>
      <c r="D105" s="263" t="s">
        <v>144</v>
      </c>
      <c r="E105" s="262"/>
      <c r="F105" s="264" t="s">
        <v>1255</v>
      </c>
      <c r="G105" s="262"/>
      <c r="H105" s="262"/>
      <c r="I105" s="84"/>
      <c r="L105" s="30"/>
      <c r="M105" s="145"/>
      <c r="N105" s="49"/>
      <c r="O105" s="49"/>
      <c r="P105" s="49"/>
      <c r="Q105" s="49"/>
      <c r="R105" s="49"/>
      <c r="S105" s="49"/>
      <c r="T105" s="50"/>
      <c r="AT105" s="16" t="s">
        <v>144</v>
      </c>
      <c r="AU105" s="16" t="s">
        <v>79</v>
      </c>
    </row>
    <row r="106" spans="2:65" s="1" customFormat="1" ht="16.5" customHeight="1">
      <c r="B106" s="288"/>
      <c r="C106" s="257" t="s">
        <v>192</v>
      </c>
      <c r="D106" s="257" t="s">
        <v>137</v>
      </c>
      <c r="E106" s="258" t="s">
        <v>1257</v>
      </c>
      <c r="F106" s="259" t="s">
        <v>1258</v>
      </c>
      <c r="G106" s="260" t="s">
        <v>275</v>
      </c>
      <c r="H106" s="261">
        <v>260</v>
      </c>
      <c r="I106" s="138"/>
      <c r="J106" s="139">
        <f>ROUND(I106*H106,2)</f>
        <v>0</v>
      </c>
      <c r="K106" s="137" t="s">
        <v>141</v>
      </c>
      <c r="L106" s="30"/>
      <c r="M106" s="140" t="s">
        <v>3</v>
      </c>
      <c r="N106" s="141" t="s">
        <v>41</v>
      </c>
      <c r="O106" s="49"/>
      <c r="P106" s="142">
        <f>O106*H106</f>
        <v>0</v>
      </c>
      <c r="Q106" s="142">
        <v>0</v>
      </c>
      <c r="R106" s="142">
        <f>Q106*H106</f>
        <v>0</v>
      </c>
      <c r="S106" s="142">
        <v>0</v>
      </c>
      <c r="T106" s="143">
        <f>S106*H106</f>
        <v>0</v>
      </c>
      <c r="AR106" s="16" t="s">
        <v>244</v>
      </c>
      <c r="AT106" s="16" t="s">
        <v>137</v>
      </c>
      <c r="AU106" s="16" t="s">
        <v>79</v>
      </c>
      <c r="AY106" s="16" t="s">
        <v>135</v>
      </c>
      <c r="BE106" s="144">
        <f>IF(N106="základní",J106,0)</f>
        <v>0</v>
      </c>
      <c r="BF106" s="144">
        <f>IF(N106="snížená",J106,0)</f>
        <v>0</v>
      </c>
      <c r="BG106" s="144">
        <f>IF(N106="zákl. přenesená",J106,0)</f>
        <v>0</v>
      </c>
      <c r="BH106" s="144">
        <f>IF(N106="sníž. přenesená",J106,0)</f>
        <v>0</v>
      </c>
      <c r="BI106" s="144">
        <f>IF(N106="nulová",J106,0)</f>
        <v>0</v>
      </c>
      <c r="BJ106" s="16" t="s">
        <v>77</v>
      </c>
      <c r="BK106" s="144">
        <f>ROUND(I106*H106,2)</f>
        <v>0</v>
      </c>
      <c r="BL106" s="16" t="s">
        <v>244</v>
      </c>
      <c r="BM106" s="16" t="s">
        <v>1259</v>
      </c>
    </row>
    <row r="107" spans="2:47" s="1" customFormat="1" ht="12">
      <c r="B107" s="288"/>
      <c r="C107" s="262"/>
      <c r="D107" s="263" t="s">
        <v>144</v>
      </c>
      <c r="E107" s="262"/>
      <c r="F107" s="264" t="s">
        <v>1260</v>
      </c>
      <c r="G107" s="262"/>
      <c r="H107" s="262"/>
      <c r="I107" s="84"/>
      <c r="L107" s="30"/>
      <c r="M107" s="145"/>
      <c r="N107" s="49"/>
      <c r="O107" s="49"/>
      <c r="P107" s="49"/>
      <c r="Q107" s="49"/>
      <c r="R107" s="49"/>
      <c r="S107" s="49"/>
      <c r="T107" s="50"/>
      <c r="AT107" s="16" t="s">
        <v>144</v>
      </c>
      <c r="AU107" s="16" t="s">
        <v>79</v>
      </c>
    </row>
    <row r="108" spans="2:65" s="1" customFormat="1" ht="16.5" customHeight="1">
      <c r="B108" s="288"/>
      <c r="C108" s="276" t="s">
        <v>198</v>
      </c>
      <c r="D108" s="276" t="s">
        <v>172</v>
      </c>
      <c r="E108" s="277" t="s">
        <v>1261</v>
      </c>
      <c r="F108" s="278" t="s">
        <v>1262</v>
      </c>
      <c r="G108" s="279" t="s">
        <v>275</v>
      </c>
      <c r="H108" s="280">
        <v>260</v>
      </c>
      <c r="I108" s="165"/>
      <c r="J108" s="166">
        <f>ROUND(I108*H108,2)</f>
        <v>0</v>
      </c>
      <c r="K108" s="164" t="s">
        <v>141</v>
      </c>
      <c r="L108" s="167"/>
      <c r="M108" s="168" t="s">
        <v>3</v>
      </c>
      <c r="N108" s="169" t="s">
        <v>41</v>
      </c>
      <c r="O108" s="49"/>
      <c r="P108" s="142">
        <f>O108*H108</f>
        <v>0</v>
      </c>
      <c r="Q108" s="142">
        <v>0.00012</v>
      </c>
      <c r="R108" s="142">
        <f>Q108*H108</f>
        <v>0.031200000000000002</v>
      </c>
      <c r="S108" s="142">
        <v>0</v>
      </c>
      <c r="T108" s="143">
        <f>S108*H108</f>
        <v>0</v>
      </c>
      <c r="AR108" s="16" t="s">
        <v>334</v>
      </c>
      <c r="AT108" s="16" t="s">
        <v>172</v>
      </c>
      <c r="AU108" s="16" t="s">
        <v>79</v>
      </c>
      <c r="AY108" s="16" t="s">
        <v>135</v>
      </c>
      <c r="BE108" s="144">
        <f>IF(N108="základní",J108,0)</f>
        <v>0</v>
      </c>
      <c r="BF108" s="144">
        <f>IF(N108="snížená",J108,0)</f>
        <v>0</v>
      </c>
      <c r="BG108" s="144">
        <f>IF(N108="zákl. přenesená",J108,0)</f>
        <v>0</v>
      </c>
      <c r="BH108" s="144">
        <f>IF(N108="sníž. přenesená",J108,0)</f>
        <v>0</v>
      </c>
      <c r="BI108" s="144">
        <f>IF(N108="nulová",J108,0)</f>
        <v>0</v>
      </c>
      <c r="BJ108" s="16" t="s">
        <v>77</v>
      </c>
      <c r="BK108" s="144">
        <f>ROUND(I108*H108,2)</f>
        <v>0</v>
      </c>
      <c r="BL108" s="16" t="s">
        <v>244</v>
      </c>
      <c r="BM108" s="16" t="s">
        <v>1263</v>
      </c>
    </row>
    <row r="109" spans="2:47" s="1" customFormat="1" ht="12">
      <c r="B109" s="288"/>
      <c r="C109" s="262"/>
      <c r="D109" s="263" t="s">
        <v>144</v>
      </c>
      <c r="E109" s="262"/>
      <c r="F109" s="264" t="s">
        <v>1262</v>
      </c>
      <c r="G109" s="262"/>
      <c r="H109" s="262"/>
      <c r="I109" s="84"/>
      <c r="L109" s="30"/>
      <c r="M109" s="145"/>
      <c r="N109" s="49"/>
      <c r="O109" s="49"/>
      <c r="P109" s="49"/>
      <c r="Q109" s="49"/>
      <c r="R109" s="49"/>
      <c r="S109" s="49"/>
      <c r="T109" s="50"/>
      <c r="AT109" s="16" t="s">
        <v>144</v>
      </c>
      <c r="AU109" s="16" t="s">
        <v>79</v>
      </c>
    </row>
    <row r="110" spans="2:65" s="1" customFormat="1" ht="16.5" customHeight="1">
      <c r="B110" s="288"/>
      <c r="C110" s="257" t="s">
        <v>208</v>
      </c>
      <c r="D110" s="257" t="s">
        <v>137</v>
      </c>
      <c r="E110" s="258" t="s">
        <v>1264</v>
      </c>
      <c r="F110" s="259" t="s">
        <v>1265</v>
      </c>
      <c r="G110" s="260" t="s">
        <v>275</v>
      </c>
      <c r="H110" s="261">
        <v>220</v>
      </c>
      <c r="I110" s="138"/>
      <c r="J110" s="139">
        <f>ROUND(I110*H110,2)</f>
        <v>0</v>
      </c>
      <c r="K110" s="137" t="s">
        <v>141</v>
      </c>
      <c r="L110" s="30"/>
      <c r="M110" s="140" t="s">
        <v>3</v>
      </c>
      <c r="N110" s="141" t="s">
        <v>41</v>
      </c>
      <c r="O110" s="49"/>
      <c r="P110" s="142">
        <f>O110*H110</f>
        <v>0</v>
      </c>
      <c r="Q110" s="142">
        <v>0</v>
      </c>
      <c r="R110" s="142">
        <f>Q110*H110</f>
        <v>0</v>
      </c>
      <c r="S110" s="142">
        <v>0</v>
      </c>
      <c r="T110" s="143">
        <f>S110*H110</f>
        <v>0</v>
      </c>
      <c r="AR110" s="16" t="s">
        <v>244</v>
      </c>
      <c r="AT110" s="16" t="s">
        <v>137</v>
      </c>
      <c r="AU110" s="16" t="s">
        <v>79</v>
      </c>
      <c r="AY110" s="16" t="s">
        <v>135</v>
      </c>
      <c r="BE110" s="144">
        <f>IF(N110="základní",J110,0)</f>
        <v>0</v>
      </c>
      <c r="BF110" s="144">
        <f>IF(N110="snížená",J110,0)</f>
        <v>0</v>
      </c>
      <c r="BG110" s="144">
        <f>IF(N110="zákl. přenesená",J110,0)</f>
        <v>0</v>
      </c>
      <c r="BH110" s="144">
        <f>IF(N110="sníž. přenesená",J110,0)</f>
        <v>0</v>
      </c>
      <c r="BI110" s="144">
        <f>IF(N110="nulová",J110,0)</f>
        <v>0</v>
      </c>
      <c r="BJ110" s="16" t="s">
        <v>77</v>
      </c>
      <c r="BK110" s="144">
        <f>ROUND(I110*H110,2)</f>
        <v>0</v>
      </c>
      <c r="BL110" s="16" t="s">
        <v>244</v>
      </c>
      <c r="BM110" s="16" t="s">
        <v>1266</v>
      </c>
    </row>
    <row r="111" spans="2:47" s="1" customFormat="1" ht="12">
      <c r="B111" s="288"/>
      <c r="C111" s="262"/>
      <c r="D111" s="263" t="s">
        <v>144</v>
      </c>
      <c r="E111" s="262"/>
      <c r="F111" s="264" t="s">
        <v>1267</v>
      </c>
      <c r="G111" s="262"/>
      <c r="H111" s="262"/>
      <c r="I111" s="84"/>
      <c r="L111" s="30"/>
      <c r="M111" s="145"/>
      <c r="N111" s="49"/>
      <c r="O111" s="49"/>
      <c r="P111" s="49"/>
      <c r="Q111" s="49"/>
      <c r="R111" s="49"/>
      <c r="S111" s="49"/>
      <c r="T111" s="50"/>
      <c r="AT111" s="16" t="s">
        <v>144</v>
      </c>
      <c r="AU111" s="16" t="s">
        <v>79</v>
      </c>
    </row>
    <row r="112" spans="2:65" s="1" customFormat="1" ht="16.5" customHeight="1">
      <c r="B112" s="288"/>
      <c r="C112" s="276" t="s">
        <v>215</v>
      </c>
      <c r="D112" s="276" t="s">
        <v>172</v>
      </c>
      <c r="E112" s="277" t="s">
        <v>1268</v>
      </c>
      <c r="F112" s="278" t="s">
        <v>1269</v>
      </c>
      <c r="G112" s="279" t="s">
        <v>275</v>
      </c>
      <c r="H112" s="280">
        <v>220</v>
      </c>
      <c r="I112" s="165"/>
      <c r="J112" s="166">
        <f>ROUND(I112*H112,2)</f>
        <v>0</v>
      </c>
      <c r="K112" s="164" t="s">
        <v>141</v>
      </c>
      <c r="L112" s="167"/>
      <c r="M112" s="168" t="s">
        <v>3</v>
      </c>
      <c r="N112" s="169" t="s">
        <v>41</v>
      </c>
      <c r="O112" s="49"/>
      <c r="P112" s="142">
        <f>O112*H112</f>
        <v>0</v>
      </c>
      <c r="Q112" s="142">
        <v>0.00017</v>
      </c>
      <c r="R112" s="142">
        <f>Q112*H112</f>
        <v>0.0374</v>
      </c>
      <c r="S112" s="142">
        <v>0</v>
      </c>
      <c r="T112" s="143">
        <f>S112*H112</f>
        <v>0</v>
      </c>
      <c r="AR112" s="16" t="s">
        <v>334</v>
      </c>
      <c r="AT112" s="16" t="s">
        <v>172</v>
      </c>
      <c r="AU112" s="16" t="s">
        <v>79</v>
      </c>
      <c r="AY112" s="16" t="s">
        <v>135</v>
      </c>
      <c r="BE112" s="144">
        <f>IF(N112="základní",J112,0)</f>
        <v>0</v>
      </c>
      <c r="BF112" s="144">
        <f>IF(N112="snížená",J112,0)</f>
        <v>0</v>
      </c>
      <c r="BG112" s="144">
        <f>IF(N112="zákl. přenesená",J112,0)</f>
        <v>0</v>
      </c>
      <c r="BH112" s="144">
        <f>IF(N112="sníž. přenesená",J112,0)</f>
        <v>0</v>
      </c>
      <c r="BI112" s="144">
        <f>IF(N112="nulová",J112,0)</f>
        <v>0</v>
      </c>
      <c r="BJ112" s="16" t="s">
        <v>77</v>
      </c>
      <c r="BK112" s="144">
        <f>ROUND(I112*H112,2)</f>
        <v>0</v>
      </c>
      <c r="BL112" s="16" t="s">
        <v>244</v>
      </c>
      <c r="BM112" s="16" t="s">
        <v>1270</v>
      </c>
    </row>
    <row r="113" spans="2:47" s="1" customFormat="1" ht="12">
      <c r="B113" s="288"/>
      <c r="C113" s="262"/>
      <c r="D113" s="263" t="s">
        <v>144</v>
      </c>
      <c r="E113" s="262"/>
      <c r="F113" s="264" t="s">
        <v>1269</v>
      </c>
      <c r="G113" s="262"/>
      <c r="H113" s="262"/>
      <c r="I113" s="84"/>
      <c r="L113" s="30"/>
      <c r="M113" s="145"/>
      <c r="N113" s="49"/>
      <c r="O113" s="49"/>
      <c r="P113" s="49"/>
      <c r="Q113" s="49"/>
      <c r="R113" s="49"/>
      <c r="S113" s="49"/>
      <c r="T113" s="50"/>
      <c r="AT113" s="16" t="s">
        <v>144</v>
      </c>
      <c r="AU113" s="16" t="s">
        <v>79</v>
      </c>
    </row>
    <row r="114" spans="2:65" s="1" customFormat="1" ht="16.5" customHeight="1">
      <c r="B114" s="288"/>
      <c r="C114" s="257" t="s">
        <v>220</v>
      </c>
      <c r="D114" s="257" t="s">
        <v>137</v>
      </c>
      <c r="E114" s="258" t="s">
        <v>1271</v>
      </c>
      <c r="F114" s="259" t="s">
        <v>1272</v>
      </c>
      <c r="G114" s="260" t="s">
        <v>275</v>
      </c>
      <c r="H114" s="261">
        <v>80</v>
      </c>
      <c r="I114" s="138"/>
      <c r="J114" s="139">
        <f>ROUND(I114*H114,2)</f>
        <v>0</v>
      </c>
      <c r="K114" s="137" t="s">
        <v>141</v>
      </c>
      <c r="L114" s="30"/>
      <c r="M114" s="140" t="s">
        <v>3</v>
      </c>
      <c r="N114" s="141" t="s">
        <v>41</v>
      </c>
      <c r="O114" s="49"/>
      <c r="P114" s="142">
        <f>O114*H114</f>
        <v>0</v>
      </c>
      <c r="Q114" s="142">
        <v>0</v>
      </c>
      <c r="R114" s="142">
        <f>Q114*H114</f>
        <v>0</v>
      </c>
      <c r="S114" s="142">
        <v>0</v>
      </c>
      <c r="T114" s="143">
        <f>S114*H114</f>
        <v>0</v>
      </c>
      <c r="AR114" s="16" t="s">
        <v>244</v>
      </c>
      <c r="AT114" s="16" t="s">
        <v>137</v>
      </c>
      <c r="AU114" s="16" t="s">
        <v>79</v>
      </c>
      <c r="AY114" s="16" t="s">
        <v>135</v>
      </c>
      <c r="BE114" s="144">
        <f>IF(N114="základní",J114,0)</f>
        <v>0</v>
      </c>
      <c r="BF114" s="144">
        <f>IF(N114="snížená",J114,0)</f>
        <v>0</v>
      </c>
      <c r="BG114" s="144">
        <f>IF(N114="zákl. přenesená",J114,0)</f>
        <v>0</v>
      </c>
      <c r="BH114" s="144">
        <f>IF(N114="sníž. přenesená",J114,0)</f>
        <v>0</v>
      </c>
      <c r="BI114" s="144">
        <f>IF(N114="nulová",J114,0)</f>
        <v>0</v>
      </c>
      <c r="BJ114" s="16" t="s">
        <v>77</v>
      </c>
      <c r="BK114" s="144">
        <f>ROUND(I114*H114,2)</f>
        <v>0</v>
      </c>
      <c r="BL114" s="16" t="s">
        <v>244</v>
      </c>
      <c r="BM114" s="16" t="s">
        <v>1273</v>
      </c>
    </row>
    <row r="115" spans="2:47" s="1" customFormat="1" ht="12">
      <c r="B115" s="288"/>
      <c r="C115" s="262"/>
      <c r="D115" s="263" t="s">
        <v>144</v>
      </c>
      <c r="E115" s="262"/>
      <c r="F115" s="264" t="s">
        <v>1274</v>
      </c>
      <c r="G115" s="262"/>
      <c r="H115" s="262"/>
      <c r="I115" s="84"/>
      <c r="L115" s="30"/>
      <c r="M115" s="145"/>
      <c r="N115" s="49"/>
      <c r="O115" s="49"/>
      <c r="P115" s="49"/>
      <c r="Q115" s="49"/>
      <c r="R115" s="49"/>
      <c r="S115" s="49"/>
      <c r="T115" s="50"/>
      <c r="AT115" s="16" t="s">
        <v>144</v>
      </c>
      <c r="AU115" s="16" t="s">
        <v>79</v>
      </c>
    </row>
    <row r="116" spans="2:65" s="1" customFormat="1" ht="16.5" customHeight="1">
      <c r="B116" s="288"/>
      <c r="C116" s="276" t="s">
        <v>229</v>
      </c>
      <c r="D116" s="276" t="s">
        <v>172</v>
      </c>
      <c r="E116" s="277" t="s">
        <v>1275</v>
      </c>
      <c r="F116" s="278" t="s">
        <v>1276</v>
      </c>
      <c r="G116" s="279" t="s">
        <v>275</v>
      </c>
      <c r="H116" s="280">
        <v>80</v>
      </c>
      <c r="I116" s="165"/>
      <c r="J116" s="166">
        <f>ROUND(I116*H116,2)</f>
        <v>0</v>
      </c>
      <c r="K116" s="164" t="s">
        <v>141</v>
      </c>
      <c r="L116" s="167"/>
      <c r="M116" s="168" t="s">
        <v>3</v>
      </c>
      <c r="N116" s="169" t="s">
        <v>41</v>
      </c>
      <c r="O116" s="49"/>
      <c r="P116" s="142">
        <f>O116*H116</f>
        <v>0</v>
      </c>
      <c r="Q116" s="142">
        <v>0.00016</v>
      </c>
      <c r="R116" s="142">
        <f>Q116*H116</f>
        <v>0.0128</v>
      </c>
      <c r="S116" s="142">
        <v>0</v>
      </c>
      <c r="T116" s="143">
        <f>S116*H116</f>
        <v>0</v>
      </c>
      <c r="AR116" s="16" t="s">
        <v>334</v>
      </c>
      <c r="AT116" s="16" t="s">
        <v>172</v>
      </c>
      <c r="AU116" s="16" t="s">
        <v>79</v>
      </c>
      <c r="AY116" s="16" t="s">
        <v>135</v>
      </c>
      <c r="BE116" s="144">
        <f>IF(N116="základní",J116,0)</f>
        <v>0</v>
      </c>
      <c r="BF116" s="144">
        <f>IF(N116="snížená",J116,0)</f>
        <v>0</v>
      </c>
      <c r="BG116" s="144">
        <f>IF(N116="zákl. přenesená",J116,0)</f>
        <v>0</v>
      </c>
      <c r="BH116" s="144">
        <f>IF(N116="sníž. přenesená",J116,0)</f>
        <v>0</v>
      </c>
      <c r="BI116" s="144">
        <f>IF(N116="nulová",J116,0)</f>
        <v>0</v>
      </c>
      <c r="BJ116" s="16" t="s">
        <v>77</v>
      </c>
      <c r="BK116" s="144">
        <f>ROUND(I116*H116,2)</f>
        <v>0</v>
      </c>
      <c r="BL116" s="16" t="s">
        <v>244</v>
      </c>
      <c r="BM116" s="16" t="s">
        <v>1277</v>
      </c>
    </row>
    <row r="117" spans="2:47" s="1" customFormat="1" ht="12">
      <c r="B117" s="288"/>
      <c r="C117" s="262"/>
      <c r="D117" s="263" t="s">
        <v>144</v>
      </c>
      <c r="E117" s="262"/>
      <c r="F117" s="264" t="s">
        <v>1276</v>
      </c>
      <c r="G117" s="262"/>
      <c r="H117" s="262"/>
      <c r="I117" s="84"/>
      <c r="L117" s="30"/>
      <c r="M117" s="145"/>
      <c r="N117" s="49"/>
      <c r="O117" s="49"/>
      <c r="P117" s="49"/>
      <c r="Q117" s="49"/>
      <c r="R117" s="49"/>
      <c r="S117" s="49"/>
      <c r="T117" s="50"/>
      <c r="AT117" s="16" t="s">
        <v>144</v>
      </c>
      <c r="AU117" s="16" t="s">
        <v>79</v>
      </c>
    </row>
    <row r="118" spans="2:65" s="1" customFormat="1" ht="16.5" customHeight="1">
      <c r="B118" s="288"/>
      <c r="C118" s="257" t="s">
        <v>9</v>
      </c>
      <c r="D118" s="257" t="s">
        <v>137</v>
      </c>
      <c r="E118" s="258" t="s">
        <v>1278</v>
      </c>
      <c r="F118" s="259" t="s">
        <v>1279</v>
      </c>
      <c r="G118" s="260" t="s">
        <v>275</v>
      </c>
      <c r="H118" s="261">
        <v>60</v>
      </c>
      <c r="I118" s="138"/>
      <c r="J118" s="139">
        <f>ROUND(I118*H118,2)</f>
        <v>0</v>
      </c>
      <c r="K118" s="137" t="s">
        <v>141</v>
      </c>
      <c r="L118" s="30"/>
      <c r="M118" s="140" t="s">
        <v>3</v>
      </c>
      <c r="N118" s="141" t="s">
        <v>41</v>
      </c>
      <c r="O118" s="49"/>
      <c r="P118" s="142">
        <f>O118*H118</f>
        <v>0</v>
      </c>
      <c r="Q118" s="142">
        <v>0</v>
      </c>
      <c r="R118" s="142">
        <f>Q118*H118</f>
        <v>0</v>
      </c>
      <c r="S118" s="142">
        <v>0</v>
      </c>
      <c r="T118" s="143">
        <f>S118*H118</f>
        <v>0</v>
      </c>
      <c r="AR118" s="16" t="s">
        <v>244</v>
      </c>
      <c r="AT118" s="16" t="s">
        <v>137</v>
      </c>
      <c r="AU118" s="16" t="s">
        <v>79</v>
      </c>
      <c r="AY118" s="16" t="s">
        <v>135</v>
      </c>
      <c r="BE118" s="144">
        <f>IF(N118="základní",J118,0)</f>
        <v>0</v>
      </c>
      <c r="BF118" s="144">
        <f>IF(N118="snížená",J118,0)</f>
        <v>0</v>
      </c>
      <c r="BG118" s="144">
        <f>IF(N118="zákl. přenesená",J118,0)</f>
        <v>0</v>
      </c>
      <c r="BH118" s="144">
        <f>IF(N118="sníž. přenesená",J118,0)</f>
        <v>0</v>
      </c>
      <c r="BI118" s="144">
        <f>IF(N118="nulová",J118,0)</f>
        <v>0</v>
      </c>
      <c r="BJ118" s="16" t="s">
        <v>77</v>
      </c>
      <c r="BK118" s="144">
        <f>ROUND(I118*H118,2)</f>
        <v>0</v>
      </c>
      <c r="BL118" s="16" t="s">
        <v>244</v>
      </c>
      <c r="BM118" s="16" t="s">
        <v>1280</v>
      </c>
    </row>
    <row r="119" spans="2:47" s="1" customFormat="1" ht="12">
      <c r="B119" s="288"/>
      <c r="C119" s="262"/>
      <c r="D119" s="263" t="s">
        <v>144</v>
      </c>
      <c r="E119" s="262"/>
      <c r="F119" s="264" t="s">
        <v>1281</v>
      </c>
      <c r="G119" s="262"/>
      <c r="H119" s="262"/>
      <c r="I119" s="84"/>
      <c r="L119" s="30"/>
      <c r="M119" s="145"/>
      <c r="N119" s="49"/>
      <c r="O119" s="49"/>
      <c r="P119" s="49"/>
      <c r="Q119" s="49"/>
      <c r="R119" s="49"/>
      <c r="S119" s="49"/>
      <c r="T119" s="50"/>
      <c r="AT119" s="16" t="s">
        <v>144</v>
      </c>
      <c r="AU119" s="16" t="s">
        <v>79</v>
      </c>
    </row>
    <row r="120" spans="2:65" s="1" customFormat="1" ht="16.5" customHeight="1">
      <c r="B120" s="288"/>
      <c r="C120" s="276" t="s">
        <v>244</v>
      </c>
      <c r="D120" s="276" t="s">
        <v>172</v>
      </c>
      <c r="E120" s="277" t="s">
        <v>1282</v>
      </c>
      <c r="F120" s="278" t="s">
        <v>1283</v>
      </c>
      <c r="G120" s="279" t="s">
        <v>275</v>
      </c>
      <c r="H120" s="280">
        <v>60</v>
      </c>
      <c r="I120" s="165"/>
      <c r="J120" s="166">
        <f>ROUND(I120*H120,2)</f>
        <v>0</v>
      </c>
      <c r="K120" s="164" t="s">
        <v>141</v>
      </c>
      <c r="L120" s="167"/>
      <c r="M120" s="168" t="s">
        <v>3</v>
      </c>
      <c r="N120" s="169" t="s">
        <v>41</v>
      </c>
      <c r="O120" s="49"/>
      <c r="P120" s="142">
        <f>O120*H120</f>
        <v>0</v>
      </c>
      <c r="Q120" s="142">
        <v>0.00034</v>
      </c>
      <c r="R120" s="142">
        <f>Q120*H120</f>
        <v>0.0204</v>
      </c>
      <c r="S120" s="142">
        <v>0</v>
      </c>
      <c r="T120" s="143">
        <f>S120*H120</f>
        <v>0</v>
      </c>
      <c r="AR120" s="16" t="s">
        <v>334</v>
      </c>
      <c r="AT120" s="16" t="s">
        <v>172</v>
      </c>
      <c r="AU120" s="16" t="s">
        <v>79</v>
      </c>
      <c r="AY120" s="16" t="s">
        <v>135</v>
      </c>
      <c r="BE120" s="144">
        <f>IF(N120="základní",J120,0)</f>
        <v>0</v>
      </c>
      <c r="BF120" s="144">
        <f>IF(N120="snížená",J120,0)</f>
        <v>0</v>
      </c>
      <c r="BG120" s="144">
        <f>IF(N120="zákl. přenesená",J120,0)</f>
        <v>0</v>
      </c>
      <c r="BH120" s="144">
        <f>IF(N120="sníž. přenesená",J120,0)</f>
        <v>0</v>
      </c>
      <c r="BI120" s="144">
        <f>IF(N120="nulová",J120,0)</f>
        <v>0</v>
      </c>
      <c r="BJ120" s="16" t="s">
        <v>77</v>
      </c>
      <c r="BK120" s="144">
        <f>ROUND(I120*H120,2)</f>
        <v>0</v>
      </c>
      <c r="BL120" s="16" t="s">
        <v>244</v>
      </c>
      <c r="BM120" s="16" t="s">
        <v>1284</v>
      </c>
    </row>
    <row r="121" spans="2:47" s="1" customFormat="1" ht="12">
      <c r="B121" s="288"/>
      <c r="C121" s="262"/>
      <c r="D121" s="263" t="s">
        <v>144</v>
      </c>
      <c r="E121" s="262"/>
      <c r="F121" s="264" t="s">
        <v>1283</v>
      </c>
      <c r="G121" s="262"/>
      <c r="H121" s="262"/>
      <c r="I121" s="84"/>
      <c r="L121" s="30"/>
      <c r="M121" s="145"/>
      <c r="N121" s="49"/>
      <c r="O121" s="49"/>
      <c r="P121" s="49"/>
      <c r="Q121" s="49"/>
      <c r="R121" s="49"/>
      <c r="S121" s="49"/>
      <c r="T121" s="50"/>
      <c r="AT121" s="16" t="s">
        <v>144</v>
      </c>
      <c r="AU121" s="16" t="s">
        <v>79</v>
      </c>
    </row>
    <row r="122" spans="2:65" s="1" customFormat="1" ht="16.5" customHeight="1">
      <c r="B122" s="288"/>
      <c r="C122" s="257" t="s">
        <v>248</v>
      </c>
      <c r="D122" s="257" t="s">
        <v>137</v>
      </c>
      <c r="E122" s="258" t="s">
        <v>1285</v>
      </c>
      <c r="F122" s="259" t="s">
        <v>1286</v>
      </c>
      <c r="G122" s="260" t="s">
        <v>223</v>
      </c>
      <c r="H122" s="261">
        <v>2</v>
      </c>
      <c r="I122" s="138"/>
      <c r="J122" s="139">
        <f>ROUND(I122*H122,2)</f>
        <v>0</v>
      </c>
      <c r="K122" s="137" t="s">
        <v>141</v>
      </c>
      <c r="L122" s="30"/>
      <c r="M122" s="140" t="s">
        <v>3</v>
      </c>
      <c r="N122" s="141" t="s">
        <v>41</v>
      </c>
      <c r="O122" s="49"/>
      <c r="P122" s="142">
        <f>O122*H122</f>
        <v>0</v>
      </c>
      <c r="Q122" s="142">
        <v>0</v>
      </c>
      <c r="R122" s="142">
        <f>Q122*H122</f>
        <v>0</v>
      </c>
      <c r="S122" s="142">
        <v>0</v>
      </c>
      <c r="T122" s="143">
        <f>S122*H122</f>
        <v>0</v>
      </c>
      <c r="AR122" s="16" t="s">
        <v>244</v>
      </c>
      <c r="AT122" s="16" t="s">
        <v>137</v>
      </c>
      <c r="AU122" s="16" t="s">
        <v>79</v>
      </c>
      <c r="AY122" s="16" t="s">
        <v>135</v>
      </c>
      <c r="BE122" s="144">
        <f>IF(N122="základní",J122,0)</f>
        <v>0</v>
      </c>
      <c r="BF122" s="144">
        <f>IF(N122="snížená",J122,0)</f>
        <v>0</v>
      </c>
      <c r="BG122" s="144">
        <f>IF(N122="zákl. přenesená",J122,0)</f>
        <v>0</v>
      </c>
      <c r="BH122" s="144">
        <f>IF(N122="sníž. přenesená",J122,0)</f>
        <v>0</v>
      </c>
      <c r="BI122" s="144">
        <f>IF(N122="nulová",J122,0)</f>
        <v>0</v>
      </c>
      <c r="BJ122" s="16" t="s">
        <v>77</v>
      </c>
      <c r="BK122" s="144">
        <f>ROUND(I122*H122,2)</f>
        <v>0</v>
      </c>
      <c r="BL122" s="16" t="s">
        <v>244</v>
      </c>
      <c r="BM122" s="16" t="s">
        <v>1287</v>
      </c>
    </row>
    <row r="123" spans="2:47" s="1" customFormat="1" ht="12">
      <c r="B123" s="288"/>
      <c r="C123" s="262"/>
      <c r="D123" s="263" t="s">
        <v>144</v>
      </c>
      <c r="E123" s="262"/>
      <c r="F123" s="264" t="s">
        <v>1288</v>
      </c>
      <c r="G123" s="262"/>
      <c r="H123" s="262"/>
      <c r="I123" s="84"/>
      <c r="L123" s="30"/>
      <c r="M123" s="145"/>
      <c r="N123" s="49"/>
      <c r="O123" s="49"/>
      <c r="P123" s="49"/>
      <c r="Q123" s="49"/>
      <c r="R123" s="49"/>
      <c r="S123" s="49"/>
      <c r="T123" s="50"/>
      <c r="AT123" s="16" t="s">
        <v>144</v>
      </c>
      <c r="AU123" s="16" t="s">
        <v>79</v>
      </c>
    </row>
    <row r="124" spans="2:65" s="1" customFormat="1" ht="16.5" customHeight="1">
      <c r="B124" s="288"/>
      <c r="C124" s="276" t="s">
        <v>254</v>
      </c>
      <c r="D124" s="276" t="s">
        <v>172</v>
      </c>
      <c r="E124" s="277" t="s">
        <v>1289</v>
      </c>
      <c r="F124" s="278" t="s">
        <v>1290</v>
      </c>
      <c r="G124" s="279" t="s">
        <v>223</v>
      </c>
      <c r="H124" s="280">
        <v>2</v>
      </c>
      <c r="I124" s="165"/>
      <c r="J124" s="166">
        <f>ROUND(I124*H124,2)</f>
        <v>0</v>
      </c>
      <c r="K124" s="164" t="s">
        <v>141</v>
      </c>
      <c r="L124" s="167"/>
      <c r="M124" s="168" t="s">
        <v>3</v>
      </c>
      <c r="N124" s="169" t="s">
        <v>41</v>
      </c>
      <c r="O124" s="49"/>
      <c r="P124" s="142">
        <f>O124*H124</f>
        <v>0</v>
      </c>
      <c r="Q124" s="142">
        <v>0.00015</v>
      </c>
      <c r="R124" s="142">
        <f>Q124*H124</f>
        <v>0.0003</v>
      </c>
      <c r="S124" s="142">
        <v>0</v>
      </c>
      <c r="T124" s="143">
        <f>S124*H124</f>
        <v>0</v>
      </c>
      <c r="AR124" s="16" t="s">
        <v>334</v>
      </c>
      <c r="AT124" s="16" t="s">
        <v>172</v>
      </c>
      <c r="AU124" s="16" t="s">
        <v>79</v>
      </c>
      <c r="AY124" s="16" t="s">
        <v>135</v>
      </c>
      <c r="BE124" s="144">
        <f>IF(N124="základní",J124,0)</f>
        <v>0</v>
      </c>
      <c r="BF124" s="144">
        <f>IF(N124="snížená",J124,0)</f>
        <v>0</v>
      </c>
      <c r="BG124" s="144">
        <f>IF(N124="zákl. přenesená",J124,0)</f>
        <v>0</v>
      </c>
      <c r="BH124" s="144">
        <f>IF(N124="sníž. přenesená",J124,0)</f>
        <v>0</v>
      </c>
      <c r="BI124" s="144">
        <f>IF(N124="nulová",J124,0)</f>
        <v>0</v>
      </c>
      <c r="BJ124" s="16" t="s">
        <v>77</v>
      </c>
      <c r="BK124" s="144">
        <f>ROUND(I124*H124,2)</f>
        <v>0</v>
      </c>
      <c r="BL124" s="16" t="s">
        <v>244</v>
      </c>
      <c r="BM124" s="16" t="s">
        <v>1291</v>
      </c>
    </row>
    <row r="125" spans="2:47" s="1" customFormat="1" ht="12">
      <c r="B125" s="288"/>
      <c r="C125" s="262"/>
      <c r="D125" s="263" t="s">
        <v>144</v>
      </c>
      <c r="E125" s="262"/>
      <c r="F125" s="264" t="s">
        <v>1290</v>
      </c>
      <c r="G125" s="262"/>
      <c r="H125" s="262"/>
      <c r="I125" s="84"/>
      <c r="L125" s="30"/>
      <c r="M125" s="145"/>
      <c r="N125" s="49"/>
      <c r="O125" s="49"/>
      <c r="P125" s="49"/>
      <c r="Q125" s="49"/>
      <c r="R125" s="49"/>
      <c r="S125" s="49"/>
      <c r="T125" s="50"/>
      <c r="AT125" s="16" t="s">
        <v>144</v>
      </c>
      <c r="AU125" s="16" t="s">
        <v>79</v>
      </c>
    </row>
    <row r="126" spans="2:65" s="1" customFormat="1" ht="16.5" customHeight="1">
      <c r="B126" s="288"/>
      <c r="C126" s="257" t="s">
        <v>260</v>
      </c>
      <c r="D126" s="257" t="s">
        <v>137</v>
      </c>
      <c r="E126" s="258" t="s">
        <v>1292</v>
      </c>
      <c r="F126" s="259" t="s">
        <v>1293</v>
      </c>
      <c r="G126" s="260" t="s">
        <v>223</v>
      </c>
      <c r="H126" s="261">
        <v>9</v>
      </c>
      <c r="I126" s="138"/>
      <c r="J126" s="139">
        <f>ROUND(I126*H126,2)</f>
        <v>0</v>
      </c>
      <c r="K126" s="137" t="s">
        <v>141</v>
      </c>
      <c r="L126" s="30"/>
      <c r="M126" s="140" t="s">
        <v>3</v>
      </c>
      <c r="N126" s="141" t="s">
        <v>41</v>
      </c>
      <c r="O126" s="49"/>
      <c r="P126" s="142">
        <f>O126*H126</f>
        <v>0</v>
      </c>
      <c r="Q126" s="142">
        <v>0</v>
      </c>
      <c r="R126" s="142">
        <f>Q126*H126</f>
        <v>0</v>
      </c>
      <c r="S126" s="142">
        <v>0</v>
      </c>
      <c r="T126" s="143">
        <f>S126*H126</f>
        <v>0</v>
      </c>
      <c r="AR126" s="16" t="s">
        <v>244</v>
      </c>
      <c r="AT126" s="16" t="s">
        <v>137</v>
      </c>
      <c r="AU126" s="16" t="s">
        <v>79</v>
      </c>
      <c r="AY126" s="16" t="s">
        <v>135</v>
      </c>
      <c r="BE126" s="144">
        <f>IF(N126="základní",J126,0)</f>
        <v>0</v>
      </c>
      <c r="BF126" s="144">
        <f>IF(N126="snížená",J126,0)</f>
        <v>0</v>
      </c>
      <c r="BG126" s="144">
        <f>IF(N126="zákl. přenesená",J126,0)</f>
        <v>0</v>
      </c>
      <c r="BH126" s="144">
        <f>IF(N126="sníž. přenesená",J126,0)</f>
        <v>0</v>
      </c>
      <c r="BI126" s="144">
        <f>IF(N126="nulová",J126,0)</f>
        <v>0</v>
      </c>
      <c r="BJ126" s="16" t="s">
        <v>77</v>
      </c>
      <c r="BK126" s="144">
        <f>ROUND(I126*H126,2)</f>
        <v>0</v>
      </c>
      <c r="BL126" s="16" t="s">
        <v>244</v>
      </c>
      <c r="BM126" s="16" t="s">
        <v>1294</v>
      </c>
    </row>
    <row r="127" spans="2:47" s="1" customFormat="1" ht="12">
      <c r="B127" s="288"/>
      <c r="C127" s="262"/>
      <c r="D127" s="263" t="s">
        <v>144</v>
      </c>
      <c r="E127" s="262"/>
      <c r="F127" s="264" t="s">
        <v>1295</v>
      </c>
      <c r="G127" s="262"/>
      <c r="H127" s="262"/>
      <c r="I127" s="84"/>
      <c r="L127" s="30"/>
      <c r="M127" s="145"/>
      <c r="N127" s="49"/>
      <c r="O127" s="49"/>
      <c r="P127" s="49"/>
      <c r="Q127" s="49"/>
      <c r="R127" s="49"/>
      <c r="S127" s="49"/>
      <c r="T127" s="50"/>
      <c r="AT127" s="16" t="s">
        <v>144</v>
      </c>
      <c r="AU127" s="16" t="s">
        <v>79</v>
      </c>
    </row>
    <row r="128" spans="2:65" s="1" customFormat="1" ht="16.5" customHeight="1">
      <c r="B128" s="288"/>
      <c r="C128" s="276" t="s">
        <v>268</v>
      </c>
      <c r="D128" s="276" t="s">
        <v>172</v>
      </c>
      <c r="E128" s="277" t="s">
        <v>1296</v>
      </c>
      <c r="F128" s="278" t="s">
        <v>1297</v>
      </c>
      <c r="G128" s="279" t="s">
        <v>223</v>
      </c>
      <c r="H128" s="280">
        <v>9</v>
      </c>
      <c r="I128" s="165"/>
      <c r="J128" s="166">
        <f>ROUND(I128*H128,2)</f>
        <v>0</v>
      </c>
      <c r="K128" s="164" t="s">
        <v>141</v>
      </c>
      <c r="L128" s="167"/>
      <c r="M128" s="168" t="s">
        <v>3</v>
      </c>
      <c r="N128" s="169" t="s">
        <v>41</v>
      </c>
      <c r="O128" s="49"/>
      <c r="P128" s="142">
        <f>O128*H128</f>
        <v>0</v>
      </c>
      <c r="Q128" s="142">
        <v>5E-05</v>
      </c>
      <c r="R128" s="142">
        <f>Q128*H128</f>
        <v>0.00045000000000000004</v>
      </c>
      <c r="S128" s="142">
        <v>0</v>
      </c>
      <c r="T128" s="143">
        <f>S128*H128</f>
        <v>0</v>
      </c>
      <c r="AR128" s="16" t="s">
        <v>334</v>
      </c>
      <c r="AT128" s="16" t="s">
        <v>172</v>
      </c>
      <c r="AU128" s="16" t="s">
        <v>79</v>
      </c>
      <c r="AY128" s="16" t="s">
        <v>135</v>
      </c>
      <c r="BE128" s="144">
        <f>IF(N128="základní",J128,0)</f>
        <v>0</v>
      </c>
      <c r="BF128" s="144">
        <f>IF(N128="snížená",J128,0)</f>
        <v>0</v>
      </c>
      <c r="BG128" s="144">
        <f>IF(N128="zákl. přenesená",J128,0)</f>
        <v>0</v>
      </c>
      <c r="BH128" s="144">
        <f>IF(N128="sníž. přenesená",J128,0)</f>
        <v>0</v>
      </c>
      <c r="BI128" s="144">
        <f>IF(N128="nulová",J128,0)</f>
        <v>0</v>
      </c>
      <c r="BJ128" s="16" t="s">
        <v>77</v>
      </c>
      <c r="BK128" s="144">
        <f>ROUND(I128*H128,2)</f>
        <v>0</v>
      </c>
      <c r="BL128" s="16" t="s">
        <v>244</v>
      </c>
      <c r="BM128" s="16" t="s">
        <v>1298</v>
      </c>
    </row>
    <row r="129" spans="2:47" s="1" customFormat="1" ht="12">
      <c r="B129" s="288"/>
      <c r="C129" s="262"/>
      <c r="D129" s="263" t="s">
        <v>144</v>
      </c>
      <c r="E129" s="262"/>
      <c r="F129" s="264" t="s">
        <v>1297</v>
      </c>
      <c r="G129" s="262"/>
      <c r="H129" s="262"/>
      <c r="I129" s="84"/>
      <c r="L129" s="30"/>
      <c r="M129" s="145"/>
      <c r="N129" s="49"/>
      <c r="O129" s="49"/>
      <c r="P129" s="49"/>
      <c r="Q129" s="49"/>
      <c r="R129" s="49"/>
      <c r="S129" s="49"/>
      <c r="T129" s="50"/>
      <c r="AT129" s="16" t="s">
        <v>144</v>
      </c>
      <c r="AU129" s="16" t="s">
        <v>79</v>
      </c>
    </row>
    <row r="130" spans="2:65" s="1" customFormat="1" ht="16.5" customHeight="1">
      <c r="B130" s="288"/>
      <c r="C130" s="257" t="s">
        <v>8</v>
      </c>
      <c r="D130" s="257" t="s">
        <v>137</v>
      </c>
      <c r="E130" s="258" t="s">
        <v>1299</v>
      </c>
      <c r="F130" s="259" t="s">
        <v>1300</v>
      </c>
      <c r="G130" s="260" t="s">
        <v>223</v>
      </c>
      <c r="H130" s="261">
        <v>4</v>
      </c>
      <c r="I130" s="138"/>
      <c r="J130" s="139">
        <f>ROUND(I130*H130,2)</f>
        <v>0</v>
      </c>
      <c r="K130" s="137" t="s">
        <v>141</v>
      </c>
      <c r="L130" s="30"/>
      <c r="M130" s="140" t="s">
        <v>3</v>
      </c>
      <c r="N130" s="141" t="s">
        <v>41</v>
      </c>
      <c r="O130" s="49"/>
      <c r="P130" s="142">
        <f>O130*H130</f>
        <v>0</v>
      </c>
      <c r="Q130" s="142">
        <v>0</v>
      </c>
      <c r="R130" s="142">
        <f>Q130*H130</f>
        <v>0</v>
      </c>
      <c r="S130" s="142">
        <v>0</v>
      </c>
      <c r="T130" s="143">
        <f>S130*H130</f>
        <v>0</v>
      </c>
      <c r="AR130" s="16" t="s">
        <v>244</v>
      </c>
      <c r="AT130" s="16" t="s">
        <v>137</v>
      </c>
      <c r="AU130" s="16" t="s">
        <v>79</v>
      </c>
      <c r="AY130" s="16" t="s">
        <v>135</v>
      </c>
      <c r="BE130" s="144">
        <f>IF(N130="základní",J130,0)</f>
        <v>0</v>
      </c>
      <c r="BF130" s="144">
        <f>IF(N130="snížená",J130,0)</f>
        <v>0</v>
      </c>
      <c r="BG130" s="144">
        <f>IF(N130="zákl. přenesená",J130,0)</f>
        <v>0</v>
      </c>
      <c r="BH130" s="144">
        <f>IF(N130="sníž. přenesená",J130,0)</f>
        <v>0</v>
      </c>
      <c r="BI130" s="144">
        <f>IF(N130="nulová",J130,0)</f>
        <v>0</v>
      </c>
      <c r="BJ130" s="16" t="s">
        <v>77</v>
      </c>
      <c r="BK130" s="144">
        <f>ROUND(I130*H130,2)</f>
        <v>0</v>
      </c>
      <c r="BL130" s="16" t="s">
        <v>244</v>
      </c>
      <c r="BM130" s="16" t="s">
        <v>1301</v>
      </c>
    </row>
    <row r="131" spans="2:47" s="1" customFormat="1" ht="12">
      <c r="B131" s="288"/>
      <c r="C131" s="262"/>
      <c r="D131" s="263" t="s">
        <v>144</v>
      </c>
      <c r="E131" s="262"/>
      <c r="F131" s="264" t="s">
        <v>1302</v>
      </c>
      <c r="G131" s="262"/>
      <c r="H131" s="262"/>
      <c r="I131" s="84"/>
      <c r="L131" s="30"/>
      <c r="M131" s="145"/>
      <c r="N131" s="49"/>
      <c r="O131" s="49"/>
      <c r="P131" s="49"/>
      <c r="Q131" s="49"/>
      <c r="R131" s="49"/>
      <c r="S131" s="49"/>
      <c r="T131" s="50"/>
      <c r="AT131" s="16" t="s">
        <v>144</v>
      </c>
      <c r="AU131" s="16" t="s">
        <v>79</v>
      </c>
    </row>
    <row r="132" spans="2:65" s="1" customFormat="1" ht="16.5" customHeight="1">
      <c r="B132" s="288"/>
      <c r="C132" s="276" t="s">
        <v>279</v>
      </c>
      <c r="D132" s="276" t="s">
        <v>172</v>
      </c>
      <c r="E132" s="277" t="s">
        <v>1303</v>
      </c>
      <c r="F132" s="278" t="s">
        <v>1304</v>
      </c>
      <c r="G132" s="279" t="s">
        <v>223</v>
      </c>
      <c r="H132" s="280">
        <v>4</v>
      </c>
      <c r="I132" s="165"/>
      <c r="J132" s="166">
        <f>ROUND(I132*H132,2)</f>
        <v>0</v>
      </c>
      <c r="K132" s="164" t="s">
        <v>141</v>
      </c>
      <c r="L132" s="167"/>
      <c r="M132" s="168" t="s">
        <v>3</v>
      </c>
      <c r="N132" s="169" t="s">
        <v>41</v>
      </c>
      <c r="O132" s="49"/>
      <c r="P132" s="142">
        <f>O132*H132</f>
        <v>0</v>
      </c>
      <c r="Q132" s="142">
        <v>5E-05</v>
      </c>
      <c r="R132" s="142">
        <f>Q132*H132</f>
        <v>0.0002</v>
      </c>
      <c r="S132" s="142">
        <v>0</v>
      </c>
      <c r="T132" s="143">
        <f>S132*H132</f>
        <v>0</v>
      </c>
      <c r="AR132" s="16" t="s">
        <v>334</v>
      </c>
      <c r="AT132" s="16" t="s">
        <v>172</v>
      </c>
      <c r="AU132" s="16" t="s">
        <v>79</v>
      </c>
      <c r="AY132" s="16" t="s">
        <v>135</v>
      </c>
      <c r="BE132" s="144">
        <f>IF(N132="základní",J132,0)</f>
        <v>0</v>
      </c>
      <c r="BF132" s="144">
        <f>IF(N132="snížená",J132,0)</f>
        <v>0</v>
      </c>
      <c r="BG132" s="144">
        <f>IF(N132="zákl. přenesená",J132,0)</f>
        <v>0</v>
      </c>
      <c r="BH132" s="144">
        <f>IF(N132="sníž. přenesená",J132,0)</f>
        <v>0</v>
      </c>
      <c r="BI132" s="144">
        <f>IF(N132="nulová",J132,0)</f>
        <v>0</v>
      </c>
      <c r="BJ132" s="16" t="s">
        <v>77</v>
      </c>
      <c r="BK132" s="144">
        <f>ROUND(I132*H132,2)</f>
        <v>0</v>
      </c>
      <c r="BL132" s="16" t="s">
        <v>244</v>
      </c>
      <c r="BM132" s="16" t="s">
        <v>1305</v>
      </c>
    </row>
    <row r="133" spans="2:47" s="1" customFormat="1" ht="12">
      <c r="B133" s="288"/>
      <c r="C133" s="262"/>
      <c r="D133" s="263" t="s">
        <v>144</v>
      </c>
      <c r="E133" s="262"/>
      <c r="F133" s="264" t="s">
        <v>1304</v>
      </c>
      <c r="G133" s="262"/>
      <c r="H133" s="262"/>
      <c r="I133" s="84"/>
      <c r="L133" s="30"/>
      <c r="M133" s="145"/>
      <c r="N133" s="49"/>
      <c r="O133" s="49"/>
      <c r="P133" s="49"/>
      <c r="Q133" s="49"/>
      <c r="R133" s="49"/>
      <c r="S133" s="49"/>
      <c r="T133" s="50"/>
      <c r="AT133" s="16" t="s">
        <v>144</v>
      </c>
      <c r="AU133" s="16" t="s">
        <v>79</v>
      </c>
    </row>
    <row r="134" spans="2:65" s="1" customFormat="1" ht="16.5" customHeight="1">
      <c r="B134" s="288"/>
      <c r="C134" s="257" t="s">
        <v>285</v>
      </c>
      <c r="D134" s="257" t="s">
        <v>137</v>
      </c>
      <c r="E134" s="258" t="s">
        <v>1306</v>
      </c>
      <c r="F134" s="259" t="s">
        <v>1307</v>
      </c>
      <c r="G134" s="260" t="s">
        <v>223</v>
      </c>
      <c r="H134" s="261">
        <v>6</v>
      </c>
      <c r="I134" s="138"/>
      <c r="J134" s="139">
        <f>ROUND(I134*H134,2)</f>
        <v>0</v>
      </c>
      <c r="K134" s="137" t="s">
        <v>141</v>
      </c>
      <c r="L134" s="30"/>
      <c r="M134" s="140" t="s">
        <v>3</v>
      </c>
      <c r="N134" s="141" t="s">
        <v>41</v>
      </c>
      <c r="O134" s="49"/>
      <c r="P134" s="142">
        <f>O134*H134</f>
        <v>0</v>
      </c>
      <c r="Q134" s="142">
        <v>0</v>
      </c>
      <c r="R134" s="142">
        <f>Q134*H134</f>
        <v>0</v>
      </c>
      <c r="S134" s="142">
        <v>0</v>
      </c>
      <c r="T134" s="143">
        <f>S134*H134</f>
        <v>0</v>
      </c>
      <c r="AR134" s="16" t="s">
        <v>244</v>
      </c>
      <c r="AT134" s="16" t="s">
        <v>137</v>
      </c>
      <c r="AU134" s="16" t="s">
        <v>79</v>
      </c>
      <c r="AY134" s="16" t="s">
        <v>135</v>
      </c>
      <c r="BE134" s="144">
        <f>IF(N134="základní",J134,0)</f>
        <v>0</v>
      </c>
      <c r="BF134" s="144">
        <f>IF(N134="snížená",J134,0)</f>
        <v>0</v>
      </c>
      <c r="BG134" s="144">
        <f>IF(N134="zákl. přenesená",J134,0)</f>
        <v>0</v>
      </c>
      <c r="BH134" s="144">
        <f>IF(N134="sníž. přenesená",J134,0)</f>
        <v>0</v>
      </c>
      <c r="BI134" s="144">
        <f>IF(N134="nulová",J134,0)</f>
        <v>0</v>
      </c>
      <c r="BJ134" s="16" t="s">
        <v>77</v>
      </c>
      <c r="BK134" s="144">
        <f>ROUND(I134*H134,2)</f>
        <v>0</v>
      </c>
      <c r="BL134" s="16" t="s">
        <v>244</v>
      </c>
      <c r="BM134" s="16" t="s">
        <v>1308</v>
      </c>
    </row>
    <row r="135" spans="2:47" s="1" customFormat="1" ht="12">
      <c r="B135" s="288"/>
      <c r="C135" s="262"/>
      <c r="D135" s="263" t="s">
        <v>144</v>
      </c>
      <c r="E135" s="262"/>
      <c r="F135" s="264" t="s">
        <v>1309</v>
      </c>
      <c r="G135" s="262"/>
      <c r="H135" s="262"/>
      <c r="I135" s="84"/>
      <c r="L135" s="30"/>
      <c r="M135" s="145"/>
      <c r="N135" s="49"/>
      <c r="O135" s="49"/>
      <c r="P135" s="49"/>
      <c r="Q135" s="49"/>
      <c r="R135" s="49"/>
      <c r="S135" s="49"/>
      <c r="T135" s="50"/>
      <c r="AT135" s="16" t="s">
        <v>144</v>
      </c>
      <c r="AU135" s="16" t="s">
        <v>79</v>
      </c>
    </row>
    <row r="136" spans="2:65" s="1" customFormat="1" ht="16.5" customHeight="1">
      <c r="B136" s="288"/>
      <c r="C136" s="276" t="s">
        <v>291</v>
      </c>
      <c r="D136" s="276" t="s">
        <v>172</v>
      </c>
      <c r="E136" s="277" t="s">
        <v>1310</v>
      </c>
      <c r="F136" s="278" t="s">
        <v>1311</v>
      </c>
      <c r="G136" s="279" t="s">
        <v>223</v>
      </c>
      <c r="H136" s="280">
        <v>6</v>
      </c>
      <c r="I136" s="165"/>
      <c r="J136" s="166">
        <f>ROUND(I136*H136,2)</f>
        <v>0</v>
      </c>
      <c r="K136" s="164" t="s">
        <v>141</v>
      </c>
      <c r="L136" s="167"/>
      <c r="M136" s="168" t="s">
        <v>3</v>
      </c>
      <c r="N136" s="169" t="s">
        <v>41</v>
      </c>
      <c r="O136" s="49"/>
      <c r="P136" s="142">
        <f>O136*H136</f>
        <v>0</v>
      </c>
      <c r="Q136" s="142">
        <v>5E-05</v>
      </c>
      <c r="R136" s="142">
        <f>Q136*H136</f>
        <v>0.00030000000000000003</v>
      </c>
      <c r="S136" s="142">
        <v>0</v>
      </c>
      <c r="T136" s="143">
        <f>S136*H136</f>
        <v>0</v>
      </c>
      <c r="AR136" s="16" t="s">
        <v>334</v>
      </c>
      <c r="AT136" s="16" t="s">
        <v>172</v>
      </c>
      <c r="AU136" s="16" t="s">
        <v>79</v>
      </c>
      <c r="AY136" s="16" t="s">
        <v>135</v>
      </c>
      <c r="BE136" s="144">
        <f>IF(N136="základní",J136,0)</f>
        <v>0</v>
      </c>
      <c r="BF136" s="144">
        <f>IF(N136="snížená",J136,0)</f>
        <v>0</v>
      </c>
      <c r="BG136" s="144">
        <f>IF(N136="zákl. přenesená",J136,0)</f>
        <v>0</v>
      </c>
      <c r="BH136" s="144">
        <f>IF(N136="sníž. přenesená",J136,0)</f>
        <v>0</v>
      </c>
      <c r="BI136" s="144">
        <f>IF(N136="nulová",J136,0)</f>
        <v>0</v>
      </c>
      <c r="BJ136" s="16" t="s">
        <v>77</v>
      </c>
      <c r="BK136" s="144">
        <f>ROUND(I136*H136,2)</f>
        <v>0</v>
      </c>
      <c r="BL136" s="16" t="s">
        <v>244</v>
      </c>
      <c r="BM136" s="16" t="s">
        <v>1312</v>
      </c>
    </row>
    <row r="137" spans="2:47" s="1" customFormat="1" ht="12">
      <c r="B137" s="288"/>
      <c r="C137" s="262"/>
      <c r="D137" s="263" t="s">
        <v>144</v>
      </c>
      <c r="E137" s="262"/>
      <c r="F137" s="264" t="s">
        <v>1311</v>
      </c>
      <c r="G137" s="262"/>
      <c r="H137" s="262"/>
      <c r="I137" s="84"/>
      <c r="L137" s="30"/>
      <c r="M137" s="145"/>
      <c r="N137" s="49"/>
      <c r="O137" s="49"/>
      <c r="P137" s="49"/>
      <c r="Q137" s="49"/>
      <c r="R137" s="49"/>
      <c r="S137" s="49"/>
      <c r="T137" s="50"/>
      <c r="AT137" s="16" t="s">
        <v>144</v>
      </c>
      <c r="AU137" s="16" t="s">
        <v>79</v>
      </c>
    </row>
    <row r="138" spans="2:65" s="1" customFormat="1" ht="16.5" customHeight="1">
      <c r="B138" s="288"/>
      <c r="C138" s="257" t="s">
        <v>296</v>
      </c>
      <c r="D138" s="257" t="s">
        <v>137</v>
      </c>
      <c r="E138" s="258" t="s">
        <v>1313</v>
      </c>
      <c r="F138" s="259" t="s">
        <v>1314</v>
      </c>
      <c r="G138" s="260" t="s">
        <v>223</v>
      </c>
      <c r="H138" s="261">
        <v>6</v>
      </c>
      <c r="I138" s="138"/>
      <c r="J138" s="139">
        <f>ROUND(I138*H138,2)</f>
        <v>0</v>
      </c>
      <c r="K138" s="137" t="s">
        <v>141</v>
      </c>
      <c r="L138" s="30"/>
      <c r="M138" s="140" t="s">
        <v>3</v>
      </c>
      <c r="N138" s="141" t="s">
        <v>41</v>
      </c>
      <c r="O138" s="49"/>
      <c r="P138" s="142">
        <f>O138*H138</f>
        <v>0</v>
      </c>
      <c r="Q138" s="142">
        <v>0</v>
      </c>
      <c r="R138" s="142">
        <f>Q138*H138</f>
        <v>0</v>
      </c>
      <c r="S138" s="142">
        <v>0</v>
      </c>
      <c r="T138" s="143">
        <f>S138*H138</f>
        <v>0</v>
      </c>
      <c r="AR138" s="16" t="s">
        <v>244</v>
      </c>
      <c r="AT138" s="16" t="s">
        <v>137</v>
      </c>
      <c r="AU138" s="16" t="s">
        <v>79</v>
      </c>
      <c r="AY138" s="16" t="s">
        <v>135</v>
      </c>
      <c r="BE138" s="144">
        <f>IF(N138="základní",J138,0)</f>
        <v>0</v>
      </c>
      <c r="BF138" s="144">
        <f>IF(N138="snížená",J138,0)</f>
        <v>0</v>
      </c>
      <c r="BG138" s="144">
        <f>IF(N138="zákl. přenesená",J138,0)</f>
        <v>0</v>
      </c>
      <c r="BH138" s="144">
        <f>IF(N138="sníž. přenesená",J138,0)</f>
        <v>0</v>
      </c>
      <c r="BI138" s="144">
        <f>IF(N138="nulová",J138,0)</f>
        <v>0</v>
      </c>
      <c r="BJ138" s="16" t="s">
        <v>77</v>
      </c>
      <c r="BK138" s="144">
        <f>ROUND(I138*H138,2)</f>
        <v>0</v>
      </c>
      <c r="BL138" s="16" t="s">
        <v>244</v>
      </c>
      <c r="BM138" s="16" t="s">
        <v>1315</v>
      </c>
    </row>
    <row r="139" spans="2:47" s="1" customFormat="1" ht="19.5">
      <c r="B139" s="288"/>
      <c r="C139" s="262"/>
      <c r="D139" s="263" t="s">
        <v>144</v>
      </c>
      <c r="E139" s="262"/>
      <c r="F139" s="264" t="s">
        <v>1316</v>
      </c>
      <c r="G139" s="262"/>
      <c r="H139" s="262"/>
      <c r="I139" s="84"/>
      <c r="L139" s="30"/>
      <c r="M139" s="145"/>
      <c r="N139" s="49"/>
      <c r="O139" s="49"/>
      <c r="P139" s="49"/>
      <c r="Q139" s="49"/>
      <c r="R139" s="49"/>
      <c r="S139" s="49"/>
      <c r="T139" s="50"/>
      <c r="AT139" s="16" t="s">
        <v>144</v>
      </c>
      <c r="AU139" s="16" t="s">
        <v>79</v>
      </c>
    </row>
    <row r="140" spans="2:65" s="1" customFormat="1" ht="16.5" customHeight="1">
      <c r="B140" s="288"/>
      <c r="C140" s="276" t="s">
        <v>301</v>
      </c>
      <c r="D140" s="276" t="s">
        <v>172</v>
      </c>
      <c r="E140" s="277" t="s">
        <v>1317</v>
      </c>
      <c r="F140" s="278" t="s">
        <v>1318</v>
      </c>
      <c r="G140" s="279" t="s">
        <v>223</v>
      </c>
      <c r="H140" s="280">
        <v>6</v>
      </c>
      <c r="I140" s="165"/>
      <c r="J140" s="166">
        <f>ROUND(I140*H140,2)</f>
        <v>0</v>
      </c>
      <c r="K140" s="164" t="s">
        <v>141</v>
      </c>
      <c r="L140" s="167"/>
      <c r="M140" s="168" t="s">
        <v>3</v>
      </c>
      <c r="N140" s="169" t="s">
        <v>41</v>
      </c>
      <c r="O140" s="49"/>
      <c r="P140" s="142">
        <f>O140*H140</f>
        <v>0</v>
      </c>
      <c r="Q140" s="142">
        <v>5E-05</v>
      </c>
      <c r="R140" s="142">
        <f>Q140*H140</f>
        <v>0.00030000000000000003</v>
      </c>
      <c r="S140" s="142">
        <v>0</v>
      </c>
      <c r="T140" s="143">
        <f>S140*H140</f>
        <v>0</v>
      </c>
      <c r="AR140" s="16" t="s">
        <v>334</v>
      </c>
      <c r="AT140" s="16" t="s">
        <v>172</v>
      </c>
      <c r="AU140" s="16" t="s">
        <v>79</v>
      </c>
      <c r="AY140" s="16" t="s">
        <v>135</v>
      </c>
      <c r="BE140" s="144">
        <f>IF(N140="základní",J140,0)</f>
        <v>0</v>
      </c>
      <c r="BF140" s="144">
        <f>IF(N140="snížená",J140,0)</f>
        <v>0</v>
      </c>
      <c r="BG140" s="144">
        <f>IF(N140="zákl. přenesená",J140,0)</f>
        <v>0</v>
      </c>
      <c r="BH140" s="144">
        <f>IF(N140="sníž. přenesená",J140,0)</f>
        <v>0</v>
      </c>
      <c r="BI140" s="144">
        <f>IF(N140="nulová",J140,0)</f>
        <v>0</v>
      </c>
      <c r="BJ140" s="16" t="s">
        <v>77</v>
      </c>
      <c r="BK140" s="144">
        <f>ROUND(I140*H140,2)</f>
        <v>0</v>
      </c>
      <c r="BL140" s="16" t="s">
        <v>244</v>
      </c>
      <c r="BM140" s="16" t="s">
        <v>1319</v>
      </c>
    </row>
    <row r="141" spans="2:47" s="1" customFormat="1" ht="12">
      <c r="B141" s="288"/>
      <c r="C141" s="262"/>
      <c r="D141" s="263" t="s">
        <v>144</v>
      </c>
      <c r="E141" s="262"/>
      <c r="F141" s="264" t="s">
        <v>1318</v>
      </c>
      <c r="G141" s="262"/>
      <c r="H141" s="262"/>
      <c r="I141" s="84"/>
      <c r="L141" s="30"/>
      <c r="M141" s="145"/>
      <c r="N141" s="49"/>
      <c r="O141" s="49"/>
      <c r="P141" s="49"/>
      <c r="Q141" s="49"/>
      <c r="R141" s="49"/>
      <c r="S141" s="49"/>
      <c r="T141" s="50"/>
      <c r="AT141" s="16" t="s">
        <v>144</v>
      </c>
      <c r="AU141" s="16" t="s">
        <v>79</v>
      </c>
    </row>
    <row r="142" spans="2:65" s="1" customFormat="1" ht="16.5" customHeight="1">
      <c r="B142" s="288"/>
      <c r="C142" s="257" t="s">
        <v>306</v>
      </c>
      <c r="D142" s="257" t="s">
        <v>137</v>
      </c>
      <c r="E142" s="258" t="s">
        <v>1320</v>
      </c>
      <c r="F142" s="259" t="s">
        <v>1321</v>
      </c>
      <c r="G142" s="260" t="s">
        <v>223</v>
      </c>
      <c r="H142" s="261">
        <v>2</v>
      </c>
      <c r="I142" s="138"/>
      <c r="J142" s="139">
        <f>ROUND(I142*H142,2)</f>
        <v>0</v>
      </c>
      <c r="K142" s="137" t="s">
        <v>141</v>
      </c>
      <c r="L142" s="30"/>
      <c r="M142" s="140" t="s">
        <v>3</v>
      </c>
      <c r="N142" s="141" t="s">
        <v>41</v>
      </c>
      <c r="O142" s="49"/>
      <c r="P142" s="142">
        <f>O142*H142</f>
        <v>0</v>
      </c>
      <c r="Q142" s="142">
        <v>0</v>
      </c>
      <c r="R142" s="142">
        <f>Q142*H142</f>
        <v>0</v>
      </c>
      <c r="S142" s="142">
        <v>0</v>
      </c>
      <c r="T142" s="143">
        <f>S142*H142</f>
        <v>0</v>
      </c>
      <c r="AR142" s="16" t="s">
        <v>244</v>
      </c>
      <c r="AT142" s="16" t="s">
        <v>137</v>
      </c>
      <c r="AU142" s="16" t="s">
        <v>79</v>
      </c>
      <c r="AY142" s="16" t="s">
        <v>135</v>
      </c>
      <c r="BE142" s="144">
        <f>IF(N142="základní",J142,0)</f>
        <v>0</v>
      </c>
      <c r="BF142" s="144">
        <f>IF(N142="snížená",J142,0)</f>
        <v>0</v>
      </c>
      <c r="BG142" s="144">
        <f>IF(N142="zákl. přenesená",J142,0)</f>
        <v>0</v>
      </c>
      <c r="BH142" s="144">
        <f>IF(N142="sníž. přenesená",J142,0)</f>
        <v>0</v>
      </c>
      <c r="BI142" s="144">
        <f>IF(N142="nulová",J142,0)</f>
        <v>0</v>
      </c>
      <c r="BJ142" s="16" t="s">
        <v>77</v>
      </c>
      <c r="BK142" s="144">
        <f>ROUND(I142*H142,2)</f>
        <v>0</v>
      </c>
      <c r="BL142" s="16" t="s">
        <v>244</v>
      </c>
      <c r="BM142" s="16" t="s">
        <v>1322</v>
      </c>
    </row>
    <row r="143" spans="2:47" s="1" customFormat="1" ht="12">
      <c r="B143" s="288"/>
      <c r="C143" s="262"/>
      <c r="D143" s="263" t="s">
        <v>144</v>
      </c>
      <c r="E143" s="262"/>
      <c r="F143" s="264" t="s">
        <v>1323</v>
      </c>
      <c r="G143" s="262"/>
      <c r="H143" s="262"/>
      <c r="I143" s="84"/>
      <c r="L143" s="30"/>
      <c r="M143" s="145"/>
      <c r="N143" s="49"/>
      <c r="O143" s="49"/>
      <c r="P143" s="49"/>
      <c r="Q143" s="49"/>
      <c r="R143" s="49"/>
      <c r="S143" s="49"/>
      <c r="T143" s="50"/>
      <c r="AT143" s="16" t="s">
        <v>144</v>
      </c>
      <c r="AU143" s="16" t="s">
        <v>79</v>
      </c>
    </row>
    <row r="144" spans="2:65" s="1" customFormat="1" ht="16.5" customHeight="1">
      <c r="B144" s="288"/>
      <c r="C144" s="276" t="s">
        <v>311</v>
      </c>
      <c r="D144" s="276" t="s">
        <v>172</v>
      </c>
      <c r="E144" s="277" t="s">
        <v>1324</v>
      </c>
      <c r="F144" s="278" t="s">
        <v>1325</v>
      </c>
      <c r="G144" s="279" t="s">
        <v>223</v>
      </c>
      <c r="H144" s="280">
        <v>2</v>
      </c>
      <c r="I144" s="165"/>
      <c r="J144" s="166">
        <f>ROUND(I144*H144,2)</f>
        <v>0</v>
      </c>
      <c r="K144" s="164" t="s">
        <v>141</v>
      </c>
      <c r="L144" s="167"/>
      <c r="M144" s="168" t="s">
        <v>3</v>
      </c>
      <c r="N144" s="169" t="s">
        <v>41</v>
      </c>
      <c r="O144" s="49"/>
      <c r="P144" s="142">
        <f>O144*H144</f>
        <v>0</v>
      </c>
      <c r="Q144" s="142">
        <v>5E-05</v>
      </c>
      <c r="R144" s="142">
        <f>Q144*H144</f>
        <v>0.0001</v>
      </c>
      <c r="S144" s="142">
        <v>0</v>
      </c>
      <c r="T144" s="143">
        <f>S144*H144</f>
        <v>0</v>
      </c>
      <c r="AR144" s="16" t="s">
        <v>334</v>
      </c>
      <c r="AT144" s="16" t="s">
        <v>172</v>
      </c>
      <c r="AU144" s="16" t="s">
        <v>79</v>
      </c>
      <c r="AY144" s="16" t="s">
        <v>135</v>
      </c>
      <c r="BE144" s="144">
        <f>IF(N144="základní",J144,0)</f>
        <v>0</v>
      </c>
      <c r="BF144" s="144">
        <f>IF(N144="snížená",J144,0)</f>
        <v>0</v>
      </c>
      <c r="BG144" s="144">
        <f>IF(N144="zákl. přenesená",J144,0)</f>
        <v>0</v>
      </c>
      <c r="BH144" s="144">
        <f>IF(N144="sníž. přenesená",J144,0)</f>
        <v>0</v>
      </c>
      <c r="BI144" s="144">
        <f>IF(N144="nulová",J144,0)</f>
        <v>0</v>
      </c>
      <c r="BJ144" s="16" t="s">
        <v>77</v>
      </c>
      <c r="BK144" s="144">
        <f>ROUND(I144*H144,2)</f>
        <v>0</v>
      </c>
      <c r="BL144" s="16" t="s">
        <v>244</v>
      </c>
      <c r="BM144" s="16" t="s">
        <v>1326</v>
      </c>
    </row>
    <row r="145" spans="2:47" s="1" customFormat="1" ht="12">
      <c r="B145" s="288"/>
      <c r="C145" s="262"/>
      <c r="D145" s="263" t="s">
        <v>144</v>
      </c>
      <c r="E145" s="262"/>
      <c r="F145" s="264" t="s">
        <v>1325</v>
      </c>
      <c r="G145" s="262"/>
      <c r="H145" s="262"/>
      <c r="I145" s="84"/>
      <c r="L145" s="30"/>
      <c r="M145" s="145"/>
      <c r="N145" s="49"/>
      <c r="O145" s="49"/>
      <c r="P145" s="49"/>
      <c r="Q145" s="49"/>
      <c r="R145" s="49"/>
      <c r="S145" s="49"/>
      <c r="T145" s="50"/>
      <c r="AT145" s="16" t="s">
        <v>144</v>
      </c>
      <c r="AU145" s="16" t="s">
        <v>79</v>
      </c>
    </row>
    <row r="146" spans="2:65" s="1" customFormat="1" ht="16.5" customHeight="1">
      <c r="B146" s="288"/>
      <c r="C146" s="257" t="s">
        <v>316</v>
      </c>
      <c r="D146" s="257" t="s">
        <v>137</v>
      </c>
      <c r="E146" s="258" t="s">
        <v>1327</v>
      </c>
      <c r="F146" s="259" t="s">
        <v>1328</v>
      </c>
      <c r="G146" s="260" t="s">
        <v>223</v>
      </c>
      <c r="H146" s="261">
        <v>55</v>
      </c>
      <c r="I146" s="138"/>
      <c r="J146" s="139">
        <f>ROUND(I146*H146,2)</f>
        <v>0</v>
      </c>
      <c r="K146" s="137" t="s">
        <v>141</v>
      </c>
      <c r="L146" s="30"/>
      <c r="M146" s="140" t="s">
        <v>3</v>
      </c>
      <c r="N146" s="141" t="s">
        <v>41</v>
      </c>
      <c r="O146" s="49"/>
      <c r="P146" s="142">
        <f>O146*H146</f>
        <v>0</v>
      </c>
      <c r="Q146" s="142">
        <v>0</v>
      </c>
      <c r="R146" s="142">
        <f>Q146*H146</f>
        <v>0</v>
      </c>
      <c r="S146" s="142">
        <v>0</v>
      </c>
      <c r="T146" s="143">
        <f>S146*H146</f>
        <v>0</v>
      </c>
      <c r="AR146" s="16" t="s">
        <v>244</v>
      </c>
      <c r="AT146" s="16" t="s">
        <v>137</v>
      </c>
      <c r="AU146" s="16" t="s">
        <v>79</v>
      </c>
      <c r="AY146" s="16" t="s">
        <v>135</v>
      </c>
      <c r="BE146" s="144">
        <f>IF(N146="základní",J146,0)</f>
        <v>0</v>
      </c>
      <c r="BF146" s="144">
        <f>IF(N146="snížená",J146,0)</f>
        <v>0</v>
      </c>
      <c r="BG146" s="144">
        <f>IF(N146="zákl. přenesená",J146,0)</f>
        <v>0</v>
      </c>
      <c r="BH146" s="144">
        <f>IF(N146="sníž. přenesená",J146,0)</f>
        <v>0</v>
      </c>
      <c r="BI146" s="144">
        <f>IF(N146="nulová",J146,0)</f>
        <v>0</v>
      </c>
      <c r="BJ146" s="16" t="s">
        <v>77</v>
      </c>
      <c r="BK146" s="144">
        <f>ROUND(I146*H146,2)</f>
        <v>0</v>
      </c>
      <c r="BL146" s="16" t="s">
        <v>244</v>
      </c>
      <c r="BM146" s="16" t="s">
        <v>1329</v>
      </c>
    </row>
    <row r="147" spans="2:47" s="1" customFormat="1" ht="12">
      <c r="B147" s="288"/>
      <c r="C147" s="262"/>
      <c r="D147" s="263" t="s">
        <v>144</v>
      </c>
      <c r="E147" s="262"/>
      <c r="F147" s="264" t="s">
        <v>1330</v>
      </c>
      <c r="G147" s="262"/>
      <c r="H147" s="262"/>
      <c r="I147" s="84"/>
      <c r="L147" s="30"/>
      <c r="M147" s="145"/>
      <c r="N147" s="49"/>
      <c r="O147" s="49"/>
      <c r="P147" s="49"/>
      <c r="Q147" s="49"/>
      <c r="R147" s="49"/>
      <c r="S147" s="49"/>
      <c r="T147" s="50"/>
      <c r="AT147" s="16" t="s">
        <v>144</v>
      </c>
      <c r="AU147" s="16" t="s">
        <v>79</v>
      </c>
    </row>
    <row r="148" spans="2:51" s="12" customFormat="1" ht="12">
      <c r="B148" s="292"/>
      <c r="C148" s="268"/>
      <c r="D148" s="263" t="s">
        <v>146</v>
      </c>
      <c r="E148" s="269" t="s">
        <v>3</v>
      </c>
      <c r="F148" s="270" t="s">
        <v>1331</v>
      </c>
      <c r="G148" s="268"/>
      <c r="H148" s="271">
        <v>55</v>
      </c>
      <c r="I148" s="154"/>
      <c r="L148" s="152"/>
      <c r="M148" s="155"/>
      <c r="N148" s="156"/>
      <c r="O148" s="156"/>
      <c r="P148" s="156"/>
      <c r="Q148" s="156"/>
      <c r="R148" s="156"/>
      <c r="S148" s="156"/>
      <c r="T148" s="157"/>
      <c r="AT148" s="153" t="s">
        <v>146</v>
      </c>
      <c r="AU148" s="153" t="s">
        <v>79</v>
      </c>
      <c r="AV148" s="12" t="s">
        <v>79</v>
      </c>
      <c r="AW148" s="12" t="s">
        <v>32</v>
      </c>
      <c r="AX148" s="12" t="s">
        <v>69</v>
      </c>
      <c r="AY148" s="153" t="s">
        <v>135</v>
      </c>
    </row>
    <row r="149" spans="2:51" s="13" customFormat="1" ht="12">
      <c r="B149" s="293"/>
      <c r="C149" s="272"/>
      <c r="D149" s="263" t="s">
        <v>146</v>
      </c>
      <c r="E149" s="273" t="s">
        <v>3</v>
      </c>
      <c r="F149" s="274" t="s">
        <v>151</v>
      </c>
      <c r="G149" s="272"/>
      <c r="H149" s="275">
        <v>55</v>
      </c>
      <c r="I149" s="160"/>
      <c r="L149" s="158"/>
      <c r="M149" s="161"/>
      <c r="N149" s="162"/>
      <c r="O149" s="162"/>
      <c r="P149" s="162"/>
      <c r="Q149" s="162"/>
      <c r="R149" s="162"/>
      <c r="S149" s="162"/>
      <c r="T149" s="163"/>
      <c r="AT149" s="159" t="s">
        <v>146</v>
      </c>
      <c r="AU149" s="159" t="s">
        <v>79</v>
      </c>
      <c r="AV149" s="13" t="s">
        <v>142</v>
      </c>
      <c r="AW149" s="13" t="s">
        <v>32</v>
      </c>
      <c r="AX149" s="13" t="s">
        <v>77</v>
      </c>
      <c r="AY149" s="159" t="s">
        <v>135</v>
      </c>
    </row>
    <row r="150" spans="2:65" s="1" customFormat="1" ht="16.5" customHeight="1">
      <c r="B150" s="288"/>
      <c r="C150" s="276" t="s">
        <v>321</v>
      </c>
      <c r="D150" s="276" t="s">
        <v>172</v>
      </c>
      <c r="E150" s="277" t="s">
        <v>1332</v>
      </c>
      <c r="F150" s="278" t="s">
        <v>1333</v>
      </c>
      <c r="G150" s="279" t="s">
        <v>223</v>
      </c>
      <c r="H150" s="280">
        <v>17</v>
      </c>
      <c r="I150" s="165"/>
      <c r="J150" s="166">
        <f>ROUND(I150*H150,2)</f>
        <v>0</v>
      </c>
      <c r="K150" s="164" t="s">
        <v>141</v>
      </c>
      <c r="L150" s="167"/>
      <c r="M150" s="168" t="s">
        <v>3</v>
      </c>
      <c r="N150" s="169" t="s">
        <v>41</v>
      </c>
      <c r="O150" s="49"/>
      <c r="P150" s="142">
        <f>O150*H150</f>
        <v>0</v>
      </c>
      <c r="Q150" s="142">
        <v>6E-05</v>
      </c>
      <c r="R150" s="142">
        <f>Q150*H150</f>
        <v>0.00102</v>
      </c>
      <c r="S150" s="142">
        <v>0</v>
      </c>
      <c r="T150" s="143">
        <f>S150*H150</f>
        <v>0</v>
      </c>
      <c r="AR150" s="16" t="s">
        <v>334</v>
      </c>
      <c r="AT150" s="16" t="s">
        <v>172</v>
      </c>
      <c r="AU150" s="16" t="s">
        <v>79</v>
      </c>
      <c r="AY150" s="16" t="s">
        <v>135</v>
      </c>
      <c r="BE150" s="144">
        <f>IF(N150="základní",J150,0)</f>
        <v>0</v>
      </c>
      <c r="BF150" s="144">
        <f>IF(N150="snížená",J150,0)</f>
        <v>0</v>
      </c>
      <c r="BG150" s="144">
        <f>IF(N150="zákl. přenesená",J150,0)</f>
        <v>0</v>
      </c>
      <c r="BH150" s="144">
        <f>IF(N150="sníž. přenesená",J150,0)</f>
        <v>0</v>
      </c>
      <c r="BI150" s="144">
        <f>IF(N150="nulová",J150,0)</f>
        <v>0</v>
      </c>
      <c r="BJ150" s="16" t="s">
        <v>77</v>
      </c>
      <c r="BK150" s="144">
        <f>ROUND(I150*H150,2)</f>
        <v>0</v>
      </c>
      <c r="BL150" s="16" t="s">
        <v>244</v>
      </c>
      <c r="BM150" s="16" t="s">
        <v>1334</v>
      </c>
    </row>
    <row r="151" spans="2:47" s="1" customFormat="1" ht="12">
      <c r="B151" s="288"/>
      <c r="C151" s="262"/>
      <c r="D151" s="263" t="s">
        <v>144</v>
      </c>
      <c r="E151" s="262"/>
      <c r="F151" s="264" t="s">
        <v>1333</v>
      </c>
      <c r="G151" s="262"/>
      <c r="H151" s="262"/>
      <c r="I151" s="84"/>
      <c r="L151" s="30"/>
      <c r="M151" s="145"/>
      <c r="N151" s="49"/>
      <c r="O151" s="49"/>
      <c r="P151" s="49"/>
      <c r="Q151" s="49"/>
      <c r="R151" s="49"/>
      <c r="S151" s="49"/>
      <c r="T151" s="50"/>
      <c r="AT151" s="16" t="s">
        <v>144</v>
      </c>
      <c r="AU151" s="16" t="s">
        <v>79</v>
      </c>
    </row>
    <row r="152" spans="2:65" s="1" customFormat="1" ht="16.5" customHeight="1">
      <c r="B152" s="288"/>
      <c r="C152" s="276" t="s">
        <v>326</v>
      </c>
      <c r="D152" s="276" t="s">
        <v>172</v>
      </c>
      <c r="E152" s="277" t="s">
        <v>1335</v>
      </c>
      <c r="F152" s="353" t="s">
        <v>1704</v>
      </c>
      <c r="G152" s="279" t="s">
        <v>223</v>
      </c>
      <c r="H152" s="280">
        <v>32</v>
      </c>
      <c r="I152" s="165"/>
      <c r="J152" s="166">
        <f>ROUND(I152*H152,2)</f>
        <v>0</v>
      </c>
      <c r="K152" s="164" t="s">
        <v>141</v>
      </c>
      <c r="L152" s="167"/>
      <c r="M152" s="168" t="s">
        <v>3</v>
      </c>
      <c r="N152" s="169" t="s">
        <v>41</v>
      </c>
      <c r="O152" s="49"/>
      <c r="P152" s="142">
        <f>O152*H152</f>
        <v>0</v>
      </c>
      <c r="Q152" s="142">
        <v>6E-05</v>
      </c>
      <c r="R152" s="142">
        <f>Q152*H152</f>
        <v>0.00192</v>
      </c>
      <c r="S152" s="142">
        <v>0</v>
      </c>
      <c r="T152" s="143">
        <f>S152*H152</f>
        <v>0</v>
      </c>
      <c r="AR152" s="16" t="s">
        <v>334</v>
      </c>
      <c r="AT152" s="16" t="s">
        <v>172</v>
      </c>
      <c r="AU152" s="16" t="s">
        <v>79</v>
      </c>
      <c r="AY152" s="16" t="s">
        <v>135</v>
      </c>
      <c r="BE152" s="144">
        <f>IF(N152="základní",J152,0)</f>
        <v>0</v>
      </c>
      <c r="BF152" s="144">
        <f>IF(N152="snížená",J152,0)</f>
        <v>0</v>
      </c>
      <c r="BG152" s="144">
        <f>IF(N152="zákl. přenesená",J152,0)</f>
        <v>0</v>
      </c>
      <c r="BH152" s="144">
        <f>IF(N152="sníž. přenesená",J152,0)</f>
        <v>0</v>
      </c>
      <c r="BI152" s="144">
        <f>IF(N152="nulová",J152,0)</f>
        <v>0</v>
      </c>
      <c r="BJ152" s="16" t="s">
        <v>77</v>
      </c>
      <c r="BK152" s="144">
        <f>ROUND(I152*H152,2)</f>
        <v>0</v>
      </c>
      <c r="BL152" s="16" t="s">
        <v>244</v>
      </c>
      <c r="BM152" s="16" t="s">
        <v>1336</v>
      </c>
    </row>
    <row r="153" spans="2:47" s="1" customFormat="1" ht="12">
      <c r="B153" s="288"/>
      <c r="C153" s="262"/>
      <c r="D153" s="263" t="s">
        <v>144</v>
      </c>
      <c r="E153" s="262"/>
      <c r="F153" s="354" t="s">
        <v>1704</v>
      </c>
      <c r="G153" s="262"/>
      <c r="H153" s="262"/>
      <c r="I153" s="84"/>
      <c r="L153" s="30"/>
      <c r="M153" s="145"/>
      <c r="N153" s="49"/>
      <c r="O153" s="49"/>
      <c r="P153" s="49"/>
      <c r="Q153" s="49"/>
      <c r="R153" s="49"/>
      <c r="S153" s="49"/>
      <c r="T153" s="50"/>
      <c r="AT153" s="16" t="s">
        <v>144</v>
      </c>
      <c r="AU153" s="16" t="s">
        <v>79</v>
      </c>
    </row>
    <row r="154" spans="2:65" s="1" customFormat="1" ht="16.5" customHeight="1">
      <c r="B154" s="288"/>
      <c r="C154" s="276" t="s">
        <v>334</v>
      </c>
      <c r="D154" s="276" t="s">
        <v>172</v>
      </c>
      <c r="E154" s="277" t="s">
        <v>1337</v>
      </c>
      <c r="F154" s="278" t="s">
        <v>1338</v>
      </c>
      <c r="G154" s="279" t="s">
        <v>223</v>
      </c>
      <c r="H154" s="280">
        <v>6</v>
      </c>
      <c r="I154" s="165"/>
      <c r="J154" s="166">
        <f>ROUND(I154*H154,2)</f>
        <v>0</v>
      </c>
      <c r="K154" s="164" t="s">
        <v>141</v>
      </c>
      <c r="L154" s="167"/>
      <c r="M154" s="168" t="s">
        <v>3</v>
      </c>
      <c r="N154" s="169" t="s">
        <v>41</v>
      </c>
      <c r="O154" s="49"/>
      <c r="P154" s="142">
        <f>O154*H154</f>
        <v>0</v>
      </c>
      <c r="Q154" s="142">
        <v>6E-05</v>
      </c>
      <c r="R154" s="142">
        <f>Q154*H154</f>
        <v>0.00036</v>
      </c>
      <c r="S154" s="142">
        <v>0</v>
      </c>
      <c r="T154" s="143">
        <f>S154*H154</f>
        <v>0</v>
      </c>
      <c r="AR154" s="16" t="s">
        <v>334</v>
      </c>
      <c r="AT154" s="16" t="s">
        <v>172</v>
      </c>
      <c r="AU154" s="16" t="s">
        <v>79</v>
      </c>
      <c r="AY154" s="16" t="s">
        <v>135</v>
      </c>
      <c r="BE154" s="144">
        <f>IF(N154="základní",J154,0)</f>
        <v>0</v>
      </c>
      <c r="BF154" s="144">
        <f>IF(N154="snížená",J154,0)</f>
        <v>0</v>
      </c>
      <c r="BG154" s="144">
        <f>IF(N154="zákl. přenesená",J154,0)</f>
        <v>0</v>
      </c>
      <c r="BH154" s="144">
        <f>IF(N154="sníž. přenesená",J154,0)</f>
        <v>0</v>
      </c>
      <c r="BI154" s="144">
        <f>IF(N154="nulová",J154,0)</f>
        <v>0</v>
      </c>
      <c r="BJ154" s="16" t="s">
        <v>77</v>
      </c>
      <c r="BK154" s="144">
        <f>ROUND(I154*H154,2)</f>
        <v>0</v>
      </c>
      <c r="BL154" s="16" t="s">
        <v>244</v>
      </c>
      <c r="BM154" s="16" t="s">
        <v>1339</v>
      </c>
    </row>
    <row r="155" spans="2:47" s="1" customFormat="1" ht="12">
      <c r="B155" s="288"/>
      <c r="C155" s="262"/>
      <c r="D155" s="263" t="s">
        <v>144</v>
      </c>
      <c r="E155" s="262"/>
      <c r="F155" s="264" t="s">
        <v>1338</v>
      </c>
      <c r="G155" s="262"/>
      <c r="H155" s="262"/>
      <c r="I155" s="84"/>
      <c r="L155" s="30"/>
      <c r="M155" s="145"/>
      <c r="N155" s="49"/>
      <c r="O155" s="49"/>
      <c r="P155" s="49"/>
      <c r="Q155" s="49"/>
      <c r="R155" s="49"/>
      <c r="S155" s="49"/>
      <c r="T155" s="50"/>
      <c r="AT155" s="16" t="s">
        <v>144</v>
      </c>
      <c r="AU155" s="16" t="s">
        <v>79</v>
      </c>
    </row>
    <row r="156" spans="2:65" s="1" customFormat="1" ht="16.5" customHeight="1">
      <c r="B156" s="288"/>
      <c r="C156" s="276" t="s">
        <v>339</v>
      </c>
      <c r="D156" s="276" t="s">
        <v>172</v>
      </c>
      <c r="E156" s="277" t="s">
        <v>1340</v>
      </c>
      <c r="F156" s="278" t="s">
        <v>1341</v>
      </c>
      <c r="G156" s="279" t="s">
        <v>223</v>
      </c>
      <c r="H156" s="280">
        <v>45</v>
      </c>
      <c r="I156" s="165"/>
      <c r="J156" s="166">
        <f>ROUND(I156*H156,2)</f>
        <v>0</v>
      </c>
      <c r="K156" s="164" t="s">
        <v>141</v>
      </c>
      <c r="L156" s="167"/>
      <c r="M156" s="168" t="s">
        <v>3</v>
      </c>
      <c r="N156" s="169" t="s">
        <v>41</v>
      </c>
      <c r="O156" s="49"/>
      <c r="P156" s="142">
        <f>O156*H156</f>
        <v>0</v>
      </c>
      <c r="Q156" s="142">
        <v>5E-05</v>
      </c>
      <c r="R156" s="142">
        <f>Q156*H156</f>
        <v>0.0022500000000000003</v>
      </c>
      <c r="S156" s="142">
        <v>0</v>
      </c>
      <c r="T156" s="143">
        <f>S156*H156</f>
        <v>0</v>
      </c>
      <c r="AR156" s="16" t="s">
        <v>334</v>
      </c>
      <c r="AT156" s="16" t="s">
        <v>172</v>
      </c>
      <c r="AU156" s="16" t="s">
        <v>79</v>
      </c>
      <c r="AY156" s="16" t="s">
        <v>135</v>
      </c>
      <c r="BE156" s="144">
        <f>IF(N156="základní",J156,0)</f>
        <v>0</v>
      </c>
      <c r="BF156" s="144">
        <f>IF(N156="snížená",J156,0)</f>
        <v>0</v>
      </c>
      <c r="BG156" s="144">
        <f>IF(N156="zákl. přenesená",J156,0)</f>
        <v>0</v>
      </c>
      <c r="BH156" s="144">
        <f>IF(N156="sníž. přenesená",J156,0)</f>
        <v>0</v>
      </c>
      <c r="BI156" s="144">
        <f>IF(N156="nulová",J156,0)</f>
        <v>0</v>
      </c>
      <c r="BJ156" s="16" t="s">
        <v>77</v>
      </c>
      <c r="BK156" s="144">
        <f>ROUND(I156*H156,2)</f>
        <v>0</v>
      </c>
      <c r="BL156" s="16" t="s">
        <v>244</v>
      </c>
      <c r="BM156" s="16" t="s">
        <v>1342</v>
      </c>
    </row>
    <row r="157" spans="2:47" s="1" customFormat="1" ht="12">
      <c r="B157" s="288"/>
      <c r="C157" s="262"/>
      <c r="D157" s="263" t="s">
        <v>144</v>
      </c>
      <c r="E157" s="262"/>
      <c r="F157" s="264" t="s">
        <v>1341</v>
      </c>
      <c r="G157" s="262"/>
      <c r="H157" s="262"/>
      <c r="I157" s="84"/>
      <c r="L157" s="30"/>
      <c r="M157" s="145"/>
      <c r="N157" s="49"/>
      <c r="O157" s="49"/>
      <c r="P157" s="49"/>
      <c r="Q157" s="49"/>
      <c r="R157" s="49"/>
      <c r="S157" s="49"/>
      <c r="T157" s="50"/>
      <c r="AT157" s="16" t="s">
        <v>144</v>
      </c>
      <c r="AU157" s="16" t="s">
        <v>79</v>
      </c>
    </row>
    <row r="158" spans="2:65" s="1" customFormat="1" ht="16.5" customHeight="1">
      <c r="B158" s="288"/>
      <c r="C158" s="276" t="s">
        <v>347</v>
      </c>
      <c r="D158" s="276" t="s">
        <v>172</v>
      </c>
      <c r="E158" s="277" t="s">
        <v>1343</v>
      </c>
      <c r="F158" s="278" t="s">
        <v>1344</v>
      </c>
      <c r="G158" s="279" t="s">
        <v>223</v>
      </c>
      <c r="H158" s="280">
        <v>14</v>
      </c>
      <c r="I158" s="165"/>
      <c r="J158" s="166">
        <f>ROUND(I158*H158,2)</f>
        <v>0</v>
      </c>
      <c r="K158" s="164" t="s">
        <v>141</v>
      </c>
      <c r="L158" s="167"/>
      <c r="M158" s="168" t="s">
        <v>3</v>
      </c>
      <c r="N158" s="169" t="s">
        <v>41</v>
      </c>
      <c r="O158" s="49"/>
      <c r="P158" s="142">
        <f>O158*H158</f>
        <v>0</v>
      </c>
      <c r="Q158" s="142">
        <v>0</v>
      </c>
      <c r="R158" s="142">
        <f>Q158*H158</f>
        <v>0</v>
      </c>
      <c r="S158" s="142">
        <v>0</v>
      </c>
      <c r="T158" s="143">
        <f>S158*H158</f>
        <v>0</v>
      </c>
      <c r="AR158" s="16" t="s">
        <v>334</v>
      </c>
      <c r="AT158" s="16" t="s">
        <v>172</v>
      </c>
      <c r="AU158" s="16" t="s">
        <v>79</v>
      </c>
      <c r="AY158" s="16" t="s">
        <v>135</v>
      </c>
      <c r="BE158" s="144">
        <f>IF(N158="základní",J158,0)</f>
        <v>0</v>
      </c>
      <c r="BF158" s="144">
        <f>IF(N158="snížená",J158,0)</f>
        <v>0</v>
      </c>
      <c r="BG158" s="144">
        <f>IF(N158="zákl. přenesená",J158,0)</f>
        <v>0</v>
      </c>
      <c r="BH158" s="144">
        <f>IF(N158="sníž. přenesená",J158,0)</f>
        <v>0</v>
      </c>
      <c r="BI158" s="144">
        <f>IF(N158="nulová",J158,0)</f>
        <v>0</v>
      </c>
      <c r="BJ158" s="16" t="s">
        <v>77</v>
      </c>
      <c r="BK158" s="144">
        <f>ROUND(I158*H158,2)</f>
        <v>0</v>
      </c>
      <c r="BL158" s="16" t="s">
        <v>244</v>
      </c>
      <c r="BM158" s="16" t="s">
        <v>1345</v>
      </c>
    </row>
    <row r="159" spans="2:47" s="1" customFormat="1" ht="12">
      <c r="B159" s="288"/>
      <c r="C159" s="262"/>
      <c r="D159" s="263" t="s">
        <v>144</v>
      </c>
      <c r="E159" s="262"/>
      <c r="F159" s="264" t="s">
        <v>1344</v>
      </c>
      <c r="G159" s="262"/>
      <c r="H159" s="262"/>
      <c r="I159" s="84"/>
      <c r="L159" s="30"/>
      <c r="M159" s="145"/>
      <c r="N159" s="49"/>
      <c r="O159" s="49"/>
      <c r="P159" s="49"/>
      <c r="Q159" s="49"/>
      <c r="R159" s="49"/>
      <c r="S159" s="49"/>
      <c r="T159" s="50"/>
      <c r="AT159" s="16" t="s">
        <v>144</v>
      </c>
      <c r="AU159" s="16" t="s">
        <v>79</v>
      </c>
    </row>
    <row r="160" spans="2:65" s="1" customFormat="1" ht="16.5" customHeight="1">
      <c r="B160" s="288"/>
      <c r="C160" s="276" t="s">
        <v>352</v>
      </c>
      <c r="D160" s="276" t="s">
        <v>172</v>
      </c>
      <c r="E160" s="277" t="s">
        <v>1346</v>
      </c>
      <c r="F160" s="278" t="s">
        <v>1347</v>
      </c>
      <c r="G160" s="279" t="s">
        <v>223</v>
      </c>
      <c r="H160" s="280">
        <v>8</v>
      </c>
      <c r="I160" s="165"/>
      <c r="J160" s="166">
        <f>ROUND(I160*H160,2)</f>
        <v>0</v>
      </c>
      <c r="K160" s="164" t="s">
        <v>141</v>
      </c>
      <c r="L160" s="167"/>
      <c r="M160" s="168" t="s">
        <v>3</v>
      </c>
      <c r="N160" s="169" t="s">
        <v>41</v>
      </c>
      <c r="O160" s="49"/>
      <c r="P160" s="142">
        <f>O160*H160</f>
        <v>0</v>
      </c>
      <c r="Q160" s="142">
        <v>0</v>
      </c>
      <c r="R160" s="142">
        <f>Q160*H160</f>
        <v>0</v>
      </c>
      <c r="S160" s="142">
        <v>0</v>
      </c>
      <c r="T160" s="143">
        <f>S160*H160</f>
        <v>0</v>
      </c>
      <c r="AR160" s="16" t="s">
        <v>334</v>
      </c>
      <c r="AT160" s="16" t="s">
        <v>172</v>
      </c>
      <c r="AU160" s="16" t="s">
        <v>79</v>
      </c>
      <c r="AY160" s="16" t="s">
        <v>135</v>
      </c>
      <c r="BE160" s="144">
        <f>IF(N160="základní",J160,0)</f>
        <v>0</v>
      </c>
      <c r="BF160" s="144">
        <f>IF(N160="snížená",J160,0)</f>
        <v>0</v>
      </c>
      <c r="BG160" s="144">
        <f>IF(N160="zákl. přenesená",J160,0)</f>
        <v>0</v>
      </c>
      <c r="BH160" s="144">
        <f>IF(N160="sníž. přenesená",J160,0)</f>
        <v>0</v>
      </c>
      <c r="BI160" s="144">
        <f>IF(N160="nulová",J160,0)</f>
        <v>0</v>
      </c>
      <c r="BJ160" s="16" t="s">
        <v>77</v>
      </c>
      <c r="BK160" s="144">
        <f>ROUND(I160*H160,2)</f>
        <v>0</v>
      </c>
      <c r="BL160" s="16" t="s">
        <v>244</v>
      </c>
      <c r="BM160" s="16" t="s">
        <v>1348</v>
      </c>
    </row>
    <row r="161" spans="2:47" s="1" customFormat="1" ht="12">
      <c r="B161" s="288"/>
      <c r="C161" s="262"/>
      <c r="D161" s="263" t="s">
        <v>144</v>
      </c>
      <c r="E161" s="262"/>
      <c r="F161" s="264" t="s">
        <v>1347</v>
      </c>
      <c r="G161" s="262"/>
      <c r="H161" s="262"/>
      <c r="I161" s="84"/>
      <c r="L161" s="30"/>
      <c r="M161" s="145"/>
      <c r="N161" s="49"/>
      <c r="O161" s="49"/>
      <c r="P161" s="49"/>
      <c r="Q161" s="49"/>
      <c r="R161" s="49"/>
      <c r="S161" s="49"/>
      <c r="T161" s="50"/>
      <c r="AT161" s="16" t="s">
        <v>144</v>
      </c>
      <c r="AU161" s="16" t="s">
        <v>79</v>
      </c>
    </row>
    <row r="162" spans="2:65" s="1" customFormat="1" ht="16.5" customHeight="1">
      <c r="B162" s="288"/>
      <c r="C162" s="257" t="s">
        <v>358</v>
      </c>
      <c r="D162" s="257" t="s">
        <v>137</v>
      </c>
      <c r="E162" s="258" t="s">
        <v>1349</v>
      </c>
      <c r="F162" s="259" t="s">
        <v>1350</v>
      </c>
      <c r="G162" s="260" t="s">
        <v>223</v>
      </c>
      <c r="H162" s="261">
        <v>6</v>
      </c>
      <c r="I162" s="138"/>
      <c r="J162" s="139">
        <f>ROUND(I162*H162,2)</f>
        <v>0</v>
      </c>
      <c r="K162" s="137" t="s">
        <v>141</v>
      </c>
      <c r="L162" s="30"/>
      <c r="M162" s="140" t="s">
        <v>3</v>
      </c>
      <c r="N162" s="141" t="s">
        <v>41</v>
      </c>
      <c r="O162" s="49"/>
      <c r="P162" s="142">
        <f>O162*H162</f>
        <v>0</v>
      </c>
      <c r="Q162" s="142">
        <v>0</v>
      </c>
      <c r="R162" s="142">
        <f>Q162*H162</f>
        <v>0</v>
      </c>
      <c r="S162" s="142">
        <v>0</v>
      </c>
      <c r="T162" s="143">
        <f>S162*H162</f>
        <v>0</v>
      </c>
      <c r="AR162" s="16" t="s">
        <v>244</v>
      </c>
      <c r="AT162" s="16" t="s">
        <v>137</v>
      </c>
      <c r="AU162" s="16" t="s">
        <v>79</v>
      </c>
      <c r="AY162" s="16" t="s">
        <v>135</v>
      </c>
      <c r="BE162" s="144">
        <f>IF(N162="základní",J162,0)</f>
        <v>0</v>
      </c>
      <c r="BF162" s="144">
        <f>IF(N162="snížená",J162,0)</f>
        <v>0</v>
      </c>
      <c r="BG162" s="144">
        <f>IF(N162="zákl. přenesená",J162,0)</f>
        <v>0</v>
      </c>
      <c r="BH162" s="144">
        <f>IF(N162="sníž. přenesená",J162,0)</f>
        <v>0</v>
      </c>
      <c r="BI162" s="144">
        <f>IF(N162="nulová",J162,0)</f>
        <v>0</v>
      </c>
      <c r="BJ162" s="16" t="s">
        <v>77</v>
      </c>
      <c r="BK162" s="144">
        <f>ROUND(I162*H162,2)</f>
        <v>0</v>
      </c>
      <c r="BL162" s="16" t="s">
        <v>244</v>
      </c>
      <c r="BM162" s="16" t="s">
        <v>1351</v>
      </c>
    </row>
    <row r="163" spans="2:47" s="1" customFormat="1" ht="12">
      <c r="B163" s="288"/>
      <c r="C163" s="262"/>
      <c r="D163" s="263" t="s">
        <v>144</v>
      </c>
      <c r="E163" s="262"/>
      <c r="F163" s="264" t="s">
        <v>1352</v>
      </c>
      <c r="G163" s="262"/>
      <c r="H163" s="262"/>
      <c r="I163" s="84"/>
      <c r="L163" s="30"/>
      <c r="M163" s="145"/>
      <c r="N163" s="49"/>
      <c r="O163" s="49"/>
      <c r="P163" s="49"/>
      <c r="Q163" s="49"/>
      <c r="R163" s="49"/>
      <c r="S163" s="49"/>
      <c r="T163" s="50"/>
      <c r="AT163" s="16" t="s">
        <v>144</v>
      </c>
      <c r="AU163" s="16" t="s">
        <v>79</v>
      </c>
    </row>
    <row r="164" spans="2:65" s="1" customFormat="1" ht="16.5" customHeight="1">
      <c r="B164" s="288"/>
      <c r="C164" s="276" t="s">
        <v>364</v>
      </c>
      <c r="D164" s="276" t="s">
        <v>172</v>
      </c>
      <c r="E164" s="277" t="s">
        <v>1353</v>
      </c>
      <c r="F164" s="278" t="s">
        <v>1354</v>
      </c>
      <c r="G164" s="279" t="s">
        <v>223</v>
      </c>
      <c r="H164" s="280">
        <v>2</v>
      </c>
      <c r="I164" s="165"/>
      <c r="J164" s="166">
        <f>ROUND(I164*H164,2)</f>
        <v>0</v>
      </c>
      <c r="K164" s="164" t="s">
        <v>3</v>
      </c>
      <c r="L164" s="167"/>
      <c r="M164" s="168" t="s">
        <v>3</v>
      </c>
      <c r="N164" s="169" t="s">
        <v>41</v>
      </c>
      <c r="O164" s="49"/>
      <c r="P164" s="142">
        <f>O164*H164</f>
        <v>0</v>
      </c>
      <c r="Q164" s="142">
        <v>0.0004</v>
      </c>
      <c r="R164" s="142">
        <f>Q164*H164</f>
        <v>0.0008</v>
      </c>
      <c r="S164" s="142">
        <v>0</v>
      </c>
      <c r="T164" s="143">
        <f>S164*H164</f>
        <v>0</v>
      </c>
      <c r="AR164" s="16" t="s">
        <v>334</v>
      </c>
      <c r="AT164" s="16" t="s">
        <v>172</v>
      </c>
      <c r="AU164" s="16" t="s">
        <v>79</v>
      </c>
      <c r="AY164" s="16" t="s">
        <v>135</v>
      </c>
      <c r="BE164" s="144">
        <f>IF(N164="základní",J164,0)</f>
        <v>0</v>
      </c>
      <c r="BF164" s="144">
        <f>IF(N164="snížená",J164,0)</f>
        <v>0</v>
      </c>
      <c r="BG164" s="144">
        <f>IF(N164="zákl. přenesená",J164,0)</f>
        <v>0</v>
      </c>
      <c r="BH164" s="144">
        <f>IF(N164="sníž. přenesená",J164,0)</f>
        <v>0</v>
      </c>
      <c r="BI164" s="144">
        <f>IF(N164="nulová",J164,0)</f>
        <v>0</v>
      </c>
      <c r="BJ164" s="16" t="s">
        <v>77</v>
      </c>
      <c r="BK164" s="144">
        <f>ROUND(I164*H164,2)</f>
        <v>0</v>
      </c>
      <c r="BL164" s="16" t="s">
        <v>244</v>
      </c>
      <c r="BM164" s="16" t="s">
        <v>1355</v>
      </c>
    </row>
    <row r="165" spans="2:47" s="1" customFormat="1" ht="12">
      <c r="B165" s="288"/>
      <c r="C165" s="262"/>
      <c r="D165" s="263" t="s">
        <v>144</v>
      </c>
      <c r="E165" s="262"/>
      <c r="F165" s="264" t="s">
        <v>1356</v>
      </c>
      <c r="G165" s="262"/>
      <c r="H165" s="262"/>
      <c r="I165" s="84"/>
      <c r="L165" s="30"/>
      <c r="M165" s="145"/>
      <c r="N165" s="49"/>
      <c r="O165" s="49"/>
      <c r="P165" s="49"/>
      <c r="Q165" s="49"/>
      <c r="R165" s="49"/>
      <c r="S165" s="49"/>
      <c r="T165" s="50"/>
      <c r="AT165" s="16" t="s">
        <v>144</v>
      </c>
      <c r="AU165" s="16" t="s">
        <v>79</v>
      </c>
    </row>
    <row r="166" spans="2:65" s="1" customFormat="1" ht="16.5" customHeight="1">
      <c r="B166" s="288"/>
      <c r="C166" s="276" t="s">
        <v>370</v>
      </c>
      <c r="D166" s="276" t="s">
        <v>172</v>
      </c>
      <c r="E166" s="277" t="s">
        <v>1357</v>
      </c>
      <c r="F166" s="278" t="s">
        <v>1358</v>
      </c>
      <c r="G166" s="279" t="s">
        <v>223</v>
      </c>
      <c r="H166" s="280">
        <v>2</v>
      </c>
      <c r="I166" s="165"/>
      <c r="J166" s="166">
        <f>ROUND(I166*H166,2)</f>
        <v>0</v>
      </c>
      <c r="K166" s="164" t="s">
        <v>141</v>
      </c>
      <c r="L166" s="167"/>
      <c r="M166" s="168" t="s">
        <v>3</v>
      </c>
      <c r="N166" s="169" t="s">
        <v>41</v>
      </c>
      <c r="O166" s="49"/>
      <c r="P166" s="142">
        <f>O166*H166</f>
        <v>0</v>
      </c>
      <c r="Q166" s="142">
        <v>0.0004</v>
      </c>
      <c r="R166" s="142">
        <f>Q166*H166</f>
        <v>0.0008</v>
      </c>
      <c r="S166" s="142">
        <v>0</v>
      </c>
      <c r="T166" s="143">
        <f>S166*H166</f>
        <v>0</v>
      </c>
      <c r="AR166" s="16" t="s">
        <v>334</v>
      </c>
      <c r="AT166" s="16" t="s">
        <v>172</v>
      </c>
      <c r="AU166" s="16" t="s">
        <v>79</v>
      </c>
      <c r="AY166" s="16" t="s">
        <v>135</v>
      </c>
      <c r="BE166" s="144">
        <f>IF(N166="základní",J166,0)</f>
        <v>0</v>
      </c>
      <c r="BF166" s="144">
        <f>IF(N166="snížená",J166,0)</f>
        <v>0</v>
      </c>
      <c r="BG166" s="144">
        <f>IF(N166="zákl. přenesená",J166,0)</f>
        <v>0</v>
      </c>
      <c r="BH166" s="144">
        <f>IF(N166="sníž. přenesená",J166,0)</f>
        <v>0</v>
      </c>
      <c r="BI166" s="144">
        <f>IF(N166="nulová",J166,0)</f>
        <v>0</v>
      </c>
      <c r="BJ166" s="16" t="s">
        <v>77</v>
      </c>
      <c r="BK166" s="144">
        <f>ROUND(I166*H166,2)</f>
        <v>0</v>
      </c>
      <c r="BL166" s="16" t="s">
        <v>244</v>
      </c>
      <c r="BM166" s="16" t="s">
        <v>1359</v>
      </c>
    </row>
    <row r="167" spans="2:47" s="1" customFormat="1" ht="12">
      <c r="B167" s="288"/>
      <c r="C167" s="262"/>
      <c r="D167" s="263" t="s">
        <v>144</v>
      </c>
      <c r="E167" s="262"/>
      <c r="F167" s="264" t="s">
        <v>1358</v>
      </c>
      <c r="G167" s="262"/>
      <c r="H167" s="262"/>
      <c r="I167" s="84"/>
      <c r="L167" s="30"/>
      <c r="M167" s="145"/>
      <c r="N167" s="49"/>
      <c r="O167" s="49"/>
      <c r="P167" s="49"/>
      <c r="Q167" s="49"/>
      <c r="R167" s="49"/>
      <c r="S167" s="49"/>
      <c r="T167" s="50"/>
      <c r="AT167" s="16" t="s">
        <v>144</v>
      </c>
      <c r="AU167" s="16" t="s">
        <v>79</v>
      </c>
    </row>
    <row r="168" spans="2:65" s="1" customFormat="1" ht="16.5" customHeight="1">
      <c r="B168" s="288"/>
      <c r="C168" s="276" t="s">
        <v>375</v>
      </c>
      <c r="D168" s="276" t="s">
        <v>172</v>
      </c>
      <c r="E168" s="277" t="s">
        <v>1360</v>
      </c>
      <c r="F168" s="278" t="s">
        <v>1361</v>
      </c>
      <c r="G168" s="279" t="s">
        <v>223</v>
      </c>
      <c r="H168" s="280">
        <v>2</v>
      </c>
      <c r="I168" s="165"/>
      <c r="J168" s="166">
        <f>ROUND(I168*H168,2)</f>
        <v>0</v>
      </c>
      <c r="K168" s="164" t="s">
        <v>141</v>
      </c>
      <c r="L168" s="167"/>
      <c r="M168" s="168" t="s">
        <v>3</v>
      </c>
      <c r="N168" s="169" t="s">
        <v>41</v>
      </c>
      <c r="O168" s="49"/>
      <c r="P168" s="142">
        <f>O168*H168</f>
        <v>0</v>
      </c>
      <c r="Q168" s="142">
        <v>0.0004</v>
      </c>
      <c r="R168" s="142">
        <f>Q168*H168</f>
        <v>0.0008</v>
      </c>
      <c r="S168" s="142">
        <v>0</v>
      </c>
      <c r="T168" s="143">
        <f>S168*H168</f>
        <v>0</v>
      </c>
      <c r="AR168" s="16" t="s">
        <v>334</v>
      </c>
      <c r="AT168" s="16" t="s">
        <v>172</v>
      </c>
      <c r="AU168" s="16" t="s">
        <v>79</v>
      </c>
      <c r="AY168" s="16" t="s">
        <v>135</v>
      </c>
      <c r="BE168" s="144">
        <f>IF(N168="základní",J168,0)</f>
        <v>0</v>
      </c>
      <c r="BF168" s="144">
        <f>IF(N168="snížená",J168,0)</f>
        <v>0</v>
      </c>
      <c r="BG168" s="144">
        <f>IF(N168="zákl. přenesená",J168,0)</f>
        <v>0</v>
      </c>
      <c r="BH168" s="144">
        <f>IF(N168="sníž. přenesená",J168,0)</f>
        <v>0</v>
      </c>
      <c r="BI168" s="144">
        <f>IF(N168="nulová",J168,0)</f>
        <v>0</v>
      </c>
      <c r="BJ168" s="16" t="s">
        <v>77</v>
      </c>
      <c r="BK168" s="144">
        <f>ROUND(I168*H168,2)</f>
        <v>0</v>
      </c>
      <c r="BL168" s="16" t="s">
        <v>244</v>
      </c>
      <c r="BM168" s="16" t="s">
        <v>1362</v>
      </c>
    </row>
    <row r="169" spans="2:47" s="1" customFormat="1" ht="12">
      <c r="B169" s="288"/>
      <c r="C169" s="262"/>
      <c r="D169" s="263" t="s">
        <v>144</v>
      </c>
      <c r="E169" s="262"/>
      <c r="F169" s="264" t="s">
        <v>1361</v>
      </c>
      <c r="G169" s="262"/>
      <c r="H169" s="262"/>
      <c r="I169" s="84"/>
      <c r="L169" s="30"/>
      <c r="M169" s="145"/>
      <c r="N169" s="49"/>
      <c r="O169" s="49"/>
      <c r="P169" s="49"/>
      <c r="Q169" s="49"/>
      <c r="R169" s="49"/>
      <c r="S169" s="49"/>
      <c r="T169" s="50"/>
      <c r="AT169" s="16" t="s">
        <v>144</v>
      </c>
      <c r="AU169" s="16" t="s">
        <v>79</v>
      </c>
    </row>
    <row r="170" spans="2:65" s="1" customFormat="1" ht="16.5" customHeight="1">
      <c r="B170" s="288"/>
      <c r="C170" s="257" t="s">
        <v>384</v>
      </c>
      <c r="D170" s="257" t="s">
        <v>137</v>
      </c>
      <c r="E170" s="258" t="s">
        <v>1363</v>
      </c>
      <c r="F170" s="259" t="s">
        <v>1364</v>
      </c>
      <c r="G170" s="260" t="s">
        <v>223</v>
      </c>
      <c r="H170" s="261">
        <v>17</v>
      </c>
      <c r="I170" s="138"/>
      <c r="J170" s="139">
        <f>ROUND(I170*H170,2)</f>
        <v>0</v>
      </c>
      <c r="K170" s="137" t="s">
        <v>141</v>
      </c>
      <c r="L170" s="30"/>
      <c r="M170" s="140" t="s">
        <v>3</v>
      </c>
      <c r="N170" s="141" t="s">
        <v>41</v>
      </c>
      <c r="O170" s="49"/>
      <c r="P170" s="142">
        <f>O170*H170</f>
        <v>0</v>
      </c>
      <c r="Q170" s="142">
        <v>0</v>
      </c>
      <c r="R170" s="142">
        <f>Q170*H170</f>
        <v>0</v>
      </c>
      <c r="S170" s="142">
        <v>0</v>
      </c>
      <c r="T170" s="143">
        <f>S170*H170</f>
        <v>0</v>
      </c>
      <c r="AR170" s="16" t="s">
        <v>244</v>
      </c>
      <c r="AT170" s="16" t="s">
        <v>137</v>
      </c>
      <c r="AU170" s="16" t="s">
        <v>79</v>
      </c>
      <c r="AY170" s="16" t="s">
        <v>135</v>
      </c>
      <c r="BE170" s="144">
        <f>IF(N170="základní",J170,0)</f>
        <v>0</v>
      </c>
      <c r="BF170" s="144">
        <f>IF(N170="snížená",J170,0)</f>
        <v>0</v>
      </c>
      <c r="BG170" s="144">
        <f>IF(N170="zákl. přenesená",J170,0)</f>
        <v>0</v>
      </c>
      <c r="BH170" s="144">
        <f>IF(N170="sníž. přenesená",J170,0)</f>
        <v>0</v>
      </c>
      <c r="BI170" s="144">
        <f>IF(N170="nulová",J170,0)</f>
        <v>0</v>
      </c>
      <c r="BJ170" s="16" t="s">
        <v>77</v>
      </c>
      <c r="BK170" s="144">
        <f>ROUND(I170*H170,2)</f>
        <v>0</v>
      </c>
      <c r="BL170" s="16" t="s">
        <v>244</v>
      </c>
      <c r="BM170" s="16" t="s">
        <v>1365</v>
      </c>
    </row>
    <row r="171" spans="2:47" s="1" customFormat="1" ht="12">
      <c r="B171" s="288"/>
      <c r="C171" s="262"/>
      <c r="D171" s="263" t="s">
        <v>144</v>
      </c>
      <c r="E171" s="262"/>
      <c r="F171" s="264" t="s">
        <v>1366</v>
      </c>
      <c r="G171" s="262"/>
      <c r="H171" s="262"/>
      <c r="I171" s="84"/>
      <c r="L171" s="30"/>
      <c r="M171" s="145"/>
      <c r="N171" s="49"/>
      <c r="O171" s="49"/>
      <c r="P171" s="49"/>
      <c r="Q171" s="49"/>
      <c r="R171" s="49"/>
      <c r="S171" s="49"/>
      <c r="T171" s="50"/>
      <c r="AT171" s="16" t="s">
        <v>144</v>
      </c>
      <c r="AU171" s="16" t="s">
        <v>79</v>
      </c>
    </row>
    <row r="172" spans="2:65" s="1" customFormat="1" ht="16.5" customHeight="1">
      <c r="B172" s="288"/>
      <c r="C172" s="276" t="s">
        <v>388</v>
      </c>
      <c r="D172" s="276" t="s">
        <v>172</v>
      </c>
      <c r="E172" s="277" t="s">
        <v>1367</v>
      </c>
      <c r="F172" s="278" t="s">
        <v>1368</v>
      </c>
      <c r="G172" s="279" t="s">
        <v>223</v>
      </c>
      <c r="H172" s="280">
        <v>8</v>
      </c>
      <c r="I172" s="165"/>
      <c r="J172" s="166">
        <f>ROUND(I172*H172,2)</f>
        <v>0</v>
      </c>
      <c r="K172" s="164" t="s">
        <v>3</v>
      </c>
      <c r="L172" s="167"/>
      <c r="M172" s="168" t="s">
        <v>3</v>
      </c>
      <c r="N172" s="169" t="s">
        <v>41</v>
      </c>
      <c r="O172" s="49"/>
      <c r="P172" s="142">
        <f>O172*H172</f>
        <v>0</v>
      </c>
      <c r="Q172" s="142">
        <v>0.00024</v>
      </c>
      <c r="R172" s="142">
        <f>Q172*H172</f>
        <v>0.00192</v>
      </c>
      <c r="S172" s="142">
        <v>0</v>
      </c>
      <c r="T172" s="143">
        <f>S172*H172</f>
        <v>0</v>
      </c>
      <c r="AR172" s="16" t="s">
        <v>334</v>
      </c>
      <c r="AT172" s="16" t="s">
        <v>172</v>
      </c>
      <c r="AU172" s="16" t="s">
        <v>79</v>
      </c>
      <c r="AY172" s="16" t="s">
        <v>135</v>
      </c>
      <c r="BE172" s="144">
        <f>IF(N172="základní",J172,0)</f>
        <v>0</v>
      </c>
      <c r="BF172" s="144">
        <f>IF(N172="snížená",J172,0)</f>
        <v>0</v>
      </c>
      <c r="BG172" s="144">
        <f>IF(N172="zákl. přenesená",J172,0)</f>
        <v>0</v>
      </c>
      <c r="BH172" s="144">
        <f>IF(N172="sníž. přenesená",J172,0)</f>
        <v>0</v>
      </c>
      <c r="BI172" s="144">
        <f>IF(N172="nulová",J172,0)</f>
        <v>0</v>
      </c>
      <c r="BJ172" s="16" t="s">
        <v>77</v>
      </c>
      <c r="BK172" s="144">
        <f>ROUND(I172*H172,2)</f>
        <v>0</v>
      </c>
      <c r="BL172" s="16" t="s">
        <v>244</v>
      </c>
      <c r="BM172" s="16" t="s">
        <v>1369</v>
      </c>
    </row>
    <row r="173" spans="2:47" s="1" customFormat="1" ht="12">
      <c r="B173" s="288"/>
      <c r="C173" s="262"/>
      <c r="D173" s="263" t="s">
        <v>144</v>
      </c>
      <c r="E173" s="262"/>
      <c r="F173" s="264" t="s">
        <v>1370</v>
      </c>
      <c r="G173" s="262"/>
      <c r="H173" s="262"/>
      <c r="I173" s="84"/>
      <c r="L173" s="30"/>
      <c r="M173" s="145"/>
      <c r="N173" s="49"/>
      <c r="O173" s="49"/>
      <c r="P173" s="49"/>
      <c r="Q173" s="49"/>
      <c r="R173" s="49"/>
      <c r="S173" s="49"/>
      <c r="T173" s="50"/>
      <c r="AT173" s="16" t="s">
        <v>144</v>
      </c>
      <c r="AU173" s="16" t="s">
        <v>79</v>
      </c>
    </row>
    <row r="174" spans="2:65" s="1" customFormat="1" ht="16.5" customHeight="1">
      <c r="B174" s="288"/>
      <c r="C174" s="276" t="s">
        <v>392</v>
      </c>
      <c r="D174" s="276" t="s">
        <v>172</v>
      </c>
      <c r="E174" s="277" t="s">
        <v>1371</v>
      </c>
      <c r="F174" s="278" t="s">
        <v>1372</v>
      </c>
      <c r="G174" s="279" t="s">
        <v>223</v>
      </c>
      <c r="H174" s="280">
        <v>9</v>
      </c>
      <c r="I174" s="165"/>
      <c r="J174" s="166">
        <f>ROUND(I174*H174,2)</f>
        <v>0</v>
      </c>
      <c r="K174" s="164" t="s">
        <v>3</v>
      </c>
      <c r="L174" s="167"/>
      <c r="M174" s="168" t="s">
        <v>3</v>
      </c>
      <c r="N174" s="169" t="s">
        <v>41</v>
      </c>
      <c r="O174" s="49"/>
      <c r="P174" s="142">
        <f>O174*H174</f>
        <v>0</v>
      </c>
      <c r="Q174" s="142">
        <v>0.00047</v>
      </c>
      <c r="R174" s="142">
        <f>Q174*H174</f>
        <v>0.00423</v>
      </c>
      <c r="S174" s="142">
        <v>0</v>
      </c>
      <c r="T174" s="143">
        <f>S174*H174</f>
        <v>0</v>
      </c>
      <c r="AR174" s="16" t="s">
        <v>334</v>
      </c>
      <c r="AT174" s="16" t="s">
        <v>172</v>
      </c>
      <c r="AU174" s="16" t="s">
        <v>79</v>
      </c>
      <c r="AY174" s="16" t="s">
        <v>135</v>
      </c>
      <c r="BE174" s="144">
        <f>IF(N174="základní",J174,0)</f>
        <v>0</v>
      </c>
      <c r="BF174" s="144">
        <f>IF(N174="snížená",J174,0)</f>
        <v>0</v>
      </c>
      <c r="BG174" s="144">
        <f>IF(N174="zákl. přenesená",J174,0)</f>
        <v>0</v>
      </c>
      <c r="BH174" s="144">
        <f>IF(N174="sníž. přenesená",J174,0)</f>
        <v>0</v>
      </c>
      <c r="BI174" s="144">
        <f>IF(N174="nulová",J174,0)</f>
        <v>0</v>
      </c>
      <c r="BJ174" s="16" t="s">
        <v>77</v>
      </c>
      <c r="BK174" s="144">
        <f>ROUND(I174*H174,2)</f>
        <v>0</v>
      </c>
      <c r="BL174" s="16" t="s">
        <v>244</v>
      </c>
      <c r="BM174" s="16" t="s">
        <v>1373</v>
      </c>
    </row>
    <row r="175" spans="2:47" s="1" customFormat="1" ht="12">
      <c r="B175" s="288"/>
      <c r="C175" s="262"/>
      <c r="D175" s="263" t="s">
        <v>144</v>
      </c>
      <c r="E175" s="262"/>
      <c r="F175" s="264" t="s">
        <v>1374</v>
      </c>
      <c r="G175" s="262"/>
      <c r="H175" s="262"/>
      <c r="I175" s="84"/>
      <c r="L175" s="30"/>
      <c r="M175" s="145"/>
      <c r="N175" s="49"/>
      <c r="O175" s="49"/>
      <c r="P175" s="49"/>
      <c r="Q175" s="49"/>
      <c r="R175" s="49"/>
      <c r="S175" s="49"/>
      <c r="T175" s="50"/>
      <c r="AT175" s="16" t="s">
        <v>144</v>
      </c>
      <c r="AU175" s="16" t="s">
        <v>79</v>
      </c>
    </row>
    <row r="176" spans="2:65" s="1" customFormat="1" ht="16.5" customHeight="1">
      <c r="B176" s="288"/>
      <c r="C176" s="276" t="s">
        <v>396</v>
      </c>
      <c r="D176" s="276" t="s">
        <v>172</v>
      </c>
      <c r="E176" s="277" t="s">
        <v>1375</v>
      </c>
      <c r="F176" s="278" t="s">
        <v>1358</v>
      </c>
      <c r="G176" s="279" t="s">
        <v>223</v>
      </c>
      <c r="H176" s="280">
        <v>2</v>
      </c>
      <c r="I176" s="165"/>
      <c r="J176" s="166">
        <f>ROUND(I176*H176,2)</f>
        <v>0</v>
      </c>
      <c r="K176" s="164" t="s">
        <v>141</v>
      </c>
      <c r="L176" s="167"/>
      <c r="M176" s="168" t="s">
        <v>3</v>
      </c>
      <c r="N176" s="169" t="s">
        <v>41</v>
      </c>
      <c r="O176" s="49"/>
      <c r="P176" s="142">
        <f>O176*H176</f>
        <v>0</v>
      </c>
      <c r="Q176" s="142">
        <v>0.0004</v>
      </c>
      <c r="R176" s="142">
        <f>Q176*H176</f>
        <v>0.0008</v>
      </c>
      <c r="S176" s="142">
        <v>0</v>
      </c>
      <c r="T176" s="143">
        <f>S176*H176</f>
        <v>0</v>
      </c>
      <c r="AR176" s="16" t="s">
        <v>334</v>
      </c>
      <c r="AT176" s="16" t="s">
        <v>172</v>
      </c>
      <c r="AU176" s="16" t="s">
        <v>79</v>
      </c>
      <c r="AY176" s="16" t="s">
        <v>135</v>
      </c>
      <c r="BE176" s="144">
        <f>IF(N176="základní",J176,0)</f>
        <v>0</v>
      </c>
      <c r="BF176" s="144">
        <f>IF(N176="snížená",J176,0)</f>
        <v>0</v>
      </c>
      <c r="BG176" s="144">
        <f>IF(N176="zákl. přenesená",J176,0)</f>
        <v>0</v>
      </c>
      <c r="BH176" s="144">
        <f>IF(N176="sníž. přenesená",J176,0)</f>
        <v>0</v>
      </c>
      <c r="BI176" s="144">
        <f>IF(N176="nulová",J176,0)</f>
        <v>0</v>
      </c>
      <c r="BJ176" s="16" t="s">
        <v>77</v>
      </c>
      <c r="BK176" s="144">
        <f>ROUND(I176*H176,2)</f>
        <v>0</v>
      </c>
      <c r="BL176" s="16" t="s">
        <v>244</v>
      </c>
      <c r="BM176" s="16" t="s">
        <v>1376</v>
      </c>
    </row>
    <row r="177" spans="2:47" s="1" customFormat="1" ht="12">
      <c r="B177" s="288"/>
      <c r="C177" s="262"/>
      <c r="D177" s="263" t="s">
        <v>144</v>
      </c>
      <c r="E177" s="262"/>
      <c r="F177" s="264" t="s">
        <v>1358</v>
      </c>
      <c r="G177" s="262"/>
      <c r="H177" s="262"/>
      <c r="I177" s="84"/>
      <c r="L177" s="30"/>
      <c r="M177" s="145"/>
      <c r="N177" s="49"/>
      <c r="O177" s="49"/>
      <c r="P177" s="49"/>
      <c r="Q177" s="49"/>
      <c r="R177" s="49"/>
      <c r="S177" s="49"/>
      <c r="T177" s="50"/>
      <c r="AT177" s="16" t="s">
        <v>144</v>
      </c>
      <c r="AU177" s="16" t="s">
        <v>79</v>
      </c>
    </row>
    <row r="178" spans="2:65" s="1" customFormat="1" ht="16.5" customHeight="1">
      <c r="B178" s="288"/>
      <c r="C178" s="276" t="s">
        <v>400</v>
      </c>
      <c r="D178" s="276" t="s">
        <v>172</v>
      </c>
      <c r="E178" s="277" t="s">
        <v>1377</v>
      </c>
      <c r="F178" s="278" t="s">
        <v>1378</v>
      </c>
      <c r="G178" s="279" t="s">
        <v>223</v>
      </c>
      <c r="H178" s="280">
        <v>17</v>
      </c>
      <c r="I178" s="165"/>
      <c r="J178" s="166">
        <f>ROUND(I178*H178,2)</f>
        <v>0</v>
      </c>
      <c r="K178" s="164" t="s">
        <v>141</v>
      </c>
      <c r="L178" s="167"/>
      <c r="M178" s="168" t="s">
        <v>3</v>
      </c>
      <c r="N178" s="169" t="s">
        <v>41</v>
      </c>
      <c r="O178" s="49"/>
      <c r="P178" s="142">
        <f>O178*H178</f>
        <v>0</v>
      </c>
      <c r="Q178" s="142">
        <v>0.00047</v>
      </c>
      <c r="R178" s="142">
        <f>Q178*H178</f>
        <v>0.00799</v>
      </c>
      <c r="S178" s="142">
        <v>0</v>
      </c>
      <c r="T178" s="143">
        <f>S178*H178</f>
        <v>0</v>
      </c>
      <c r="AR178" s="16" t="s">
        <v>334</v>
      </c>
      <c r="AT178" s="16" t="s">
        <v>172</v>
      </c>
      <c r="AU178" s="16" t="s">
        <v>79</v>
      </c>
      <c r="AY178" s="16" t="s">
        <v>135</v>
      </c>
      <c r="BE178" s="144">
        <f>IF(N178="základní",J178,0)</f>
        <v>0</v>
      </c>
      <c r="BF178" s="144">
        <f>IF(N178="snížená",J178,0)</f>
        <v>0</v>
      </c>
      <c r="BG178" s="144">
        <f>IF(N178="zákl. přenesená",J178,0)</f>
        <v>0</v>
      </c>
      <c r="BH178" s="144">
        <f>IF(N178="sníž. přenesená",J178,0)</f>
        <v>0</v>
      </c>
      <c r="BI178" s="144">
        <f>IF(N178="nulová",J178,0)</f>
        <v>0</v>
      </c>
      <c r="BJ178" s="16" t="s">
        <v>77</v>
      </c>
      <c r="BK178" s="144">
        <f>ROUND(I178*H178,2)</f>
        <v>0</v>
      </c>
      <c r="BL178" s="16" t="s">
        <v>244</v>
      </c>
      <c r="BM178" s="16" t="s">
        <v>1379</v>
      </c>
    </row>
    <row r="179" spans="2:47" s="1" customFormat="1" ht="12">
      <c r="B179" s="288"/>
      <c r="C179" s="262"/>
      <c r="D179" s="263" t="s">
        <v>144</v>
      </c>
      <c r="E179" s="262"/>
      <c r="F179" s="264" t="s">
        <v>1378</v>
      </c>
      <c r="G179" s="262"/>
      <c r="H179" s="262"/>
      <c r="I179" s="84"/>
      <c r="L179" s="30"/>
      <c r="M179" s="145"/>
      <c r="N179" s="49"/>
      <c r="O179" s="49"/>
      <c r="P179" s="49"/>
      <c r="Q179" s="49"/>
      <c r="R179" s="49"/>
      <c r="S179" s="49"/>
      <c r="T179" s="50"/>
      <c r="AT179" s="16" t="s">
        <v>144</v>
      </c>
      <c r="AU179" s="16" t="s">
        <v>79</v>
      </c>
    </row>
    <row r="180" spans="2:65" s="1" customFormat="1" ht="16.5" customHeight="1">
      <c r="B180" s="288"/>
      <c r="C180" s="257" t="s">
        <v>404</v>
      </c>
      <c r="D180" s="257" t="s">
        <v>137</v>
      </c>
      <c r="E180" s="258" t="s">
        <v>1380</v>
      </c>
      <c r="F180" s="259" t="s">
        <v>1381</v>
      </c>
      <c r="G180" s="260" t="s">
        <v>223</v>
      </c>
      <c r="H180" s="261">
        <v>1</v>
      </c>
      <c r="I180" s="138"/>
      <c r="J180" s="139">
        <f>ROUND(I180*H180,2)</f>
        <v>0</v>
      </c>
      <c r="K180" s="137" t="s">
        <v>141</v>
      </c>
      <c r="L180" s="30"/>
      <c r="M180" s="140" t="s">
        <v>3</v>
      </c>
      <c r="N180" s="141" t="s">
        <v>41</v>
      </c>
      <c r="O180" s="49"/>
      <c r="P180" s="142">
        <f>O180*H180</f>
        <v>0</v>
      </c>
      <c r="Q180" s="142">
        <v>0</v>
      </c>
      <c r="R180" s="142">
        <f>Q180*H180</f>
        <v>0</v>
      </c>
      <c r="S180" s="142">
        <v>0</v>
      </c>
      <c r="T180" s="143">
        <f>S180*H180</f>
        <v>0</v>
      </c>
      <c r="AR180" s="16" t="s">
        <v>244</v>
      </c>
      <c r="AT180" s="16" t="s">
        <v>137</v>
      </c>
      <c r="AU180" s="16" t="s">
        <v>79</v>
      </c>
      <c r="AY180" s="16" t="s">
        <v>135</v>
      </c>
      <c r="BE180" s="144">
        <f>IF(N180="základní",J180,0)</f>
        <v>0</v>
      </c>
      <c r="BF180" s="144">
        <f>IF(N180="snížená",J180,0)</f>
        <v>0</v>
      </c>
      <c r="BG180" s="144">
        <f>IF(N180="zákl. přenesená",J180,0)</f>
        <v>0</v>
      </c>
      <c r="BH180" s="144">
        <f>IF(N180="sníž. přenesená",J180,0)</f>
        <v>0</v>
      </c>
      <c r="BI180" s="144">
        <f>IF(N180="nulová",J180,0)</f>
        <v>0</v>
      </c>
      <c r="BJ180" s="16" t="s">
        <v>77</v>
      </c>
      <c r="BK180" s="144">
        <f>ROUND(I180*H180,2)</f>
        <v>0</v>
      </c>
      <c r="BL180" s="16" t="s">
        <v>244</v>
      </c>
      <c r="BM180" s="16" t="s">
        <v>1382</v>
      </c>
    </row>
    <row r="181" spans="2:47" s="1" customFormat="1" ht="12">
      <c r="B181" s="288"/>
      <c r="C181" s="262"/>
      <c r="D181" s="263" t="s">
        <v>144</v>
      </c>
      <c r="E181" s="262"/>
      <c r="F181" s="264" t="s">
        <v>1383</v>
      </c>
      <c r="G181" s="262"/>
      <c r="H181" s="262"/>
      <c r="I181" s="84"/>
      <c r="L181" s="30"/>
      <c r="M181" s="145"/>
      <c r="N181" s="49"/>
      <c r="O181" s="49"/>
      <c r="P181" s="49"/>
      <c r="Q181" s="49"/>
      <c r="R181" s="49"/>
      <c r="S181" s="49"/>
      <c r="T181" s="50"/>
      <c r="AT181" s="16" t="s">
        <v>144</v>
      </c>
      <c r="AU181" s="16" t="s">
        <v>79</v>
      </c>
    </row>
    <row r="182" spans="2:65" s="1" customFormat="1" ht="16.5" customHeight="1">
      <c r="B182" s="288"/>
      <c r="C182" s="276" t="s">
        <v>409</v>
      </c>
      <c r="D182" s="276" t="s">
        <v>172</v>
      </c>
      <c r="E182" s="277" t="s">
        <v>1384</v>
      </c>
      <c r="F182" s="278" t="s">
        <v>1385</v>
      </c>
      <c r="G182" s="279" t="s">
        <v>223</v>
      </c>
      <c r="H182" s="280">
        <v>1</v>
      </c>
      <c r="I182" s="165"/>
      <c r="J182" s="166">
        <f>ROUND(I182*H182,2)</f>
        <v>0</v>
      </c>
      <c r="K182" s="164" t="s">
        <v>141</v>
      </c>
      <c r="L182" s="167"/>
      <c r="M182" s="168" t="s">
        <v>3</v>
      </c>
      <c r="N182" s="169" t="s">
        <v>41</v>
      </c>
      <c r="O182" s="49"/>
      <c r="P182" s="142">
        <f>O182*H182</f>
        <v>0</v>
      </c>
      <c r="Q182" s="142">
        <v>0.0003</v>
      </c>
      <c r="R182" s="142">
        <f>Q182*H182</f>
        <v>0.0003</v>
      </c>
      <c r="S182" s="142">
        <v>0</v>
      </c>
      <c r="T182" s="143">
        <f>S182*H182</f>
        <v>0</v>
      </c>
      <c r="AR182" s="16" t="s">
        <v>334</v>
      </c>
      <c r="AT182" s="16" t="s">
        <v>172</v>
      </c>
      <c r="AU182" s="16" t="s">
        <v>79</v>
      </c>
      <c r="AY182" s="16" t="s">
        <v>135</v>
      </c>
      <c r="BE182" s="144">
        <f>IF(N182="základní",J182,0)</f>
        <v>0</v>
      </c>
      <c r="BF182" s="144">
        <f>IF(N182="snížená",J182,0)</f>
        <v>0</v>
      </c>
      <c r="BG182" s="144">
        <f>IF(N182="zákl. přenesená",J182,0)</f>
        <v>0</v>
      </c>
      <c r="BH182" s="144">
        <f>IF(N182="sníž. přenesená",J182,0)</f>
        <v>0</v>
      </c>
      <c r="BI182" s="144">
        <f>IF(N182="nulová",J182,0)</f>
        <v>0</v>
      </c>
      <c r="BJ182" s="16" t="s">
        <v>77</v>
      </c>
      <c r="BK182" s="144">
        <f>ROUND(I182*H182,2)</f>
        <v>0</v>
      </c>
      <c r="BL182" s="16" t="s">
        <v>244</v>
      </c>
      <c r="BM182" s="16" t="s">
        <v>1386</v>
      </c>
    </row>
    <row r="183" spans="2:47" s="1" customFormat="1" ht="12">
      <c r="B183" s="288"/>
      <c r="C183" s="262"/>
      <c r="D183" s="263" t="s">
        <v>144</v>
      </c>
      <c r="E183" s="262"/>
      <c r="F183" s="264" t="s">
        <v>1385</v>
      </c>
      <c r="G183" s="262"/>
      <c r="H183" s="262"/>
      <c r="I183" s="84"/>
      <c r="L183" s="30"/>
      <c r="M183" s="145"/>
      <c r="N183" s="49"/>
      <c r="O183" s="49"/>
      <c r="P183" s="49"/>
      <c r="Q183" s="49"/>
      <c r="R183" s="49"/>
      <c r="S183" s="49"/>
      <c r="T183" s="50"/>
      <c r="AT183" s="16" t="s">
        <v>144</v>
      </c>
      <c r="AU183" s="16" t="s">
        <v>79</v>
      </c>
    </row>
    <row r="184" spans="2:65" s="1" customFormat="1" ht="16.5" customHeight="1">
      <c r="B184" s="288"/>
      <c r="C184" s="257" t="s">
        <v>413</v>
      </c>
      <c r="D184" s="257" t="s">
        <v>137</v>
      </c>
      <c r="E184" s="258" t="s">
        <v>1387</v>
      </c>
      <c r="F184" s="259" t="s">
        <v>1388</v>
      </c>
      <c r="G184" s="260" t="s">
        <v>223</v>
      </c>
      <c r="H184" s="261">
        <v>12</v>
      </c>
      <c r="I184" s="138"/>
      <c r="J184" s="139">
        <f>ROUND(I184*H184,2)</f>
        <v>0</v>
      </c>
      <c r="K184" s="137" t="s">
        <v>141</v>
      </c>
      <c r="L184" s="30"/>
      <c r="M184" s="140" t="s">
        <v>3</v>
      </c>
      <c r="N184" s="141" t="s">
        <v>41</v>
      </c>
      <c r="O184" s="49"/>
      <c r="P184" s="142">
        <f>O184*H184</f>
        <v>0</v>
      </c>
      <c r="Q184" s="142">
        <v>0</v>
      </c>
      <c r="R184" s="142">
        <f>Q184*H184</f>
        <v>0</v>
      </c>
      <c r="S184" s="142">
        <v>0</v>
      </c>
      <c r="T184" s="143">
        <f>S184*H184</f>
        <v>0</v>
      </c>
      <c r="AR184" s="16" t="s">
        <v>244</v>
      </c>
      <c r="AT184" s="16" t="s">
        <v>137</v>
      </c>
      <c r="AU184" s="16" t="s">
        <v>79</v>
      </c>
      <c r="AY184" s="16" t="s">
        <v>135</v>
      </c>
      <c r="BE184" s="144">
        <f>IF(N184="základní",J184,0)</f>
        <v>0</v>
      </c>
      <c r="BF184" s="144">
        <f>IF(N184="snížená",J184,0)</f>
        <v>0</v>
      </c>
      <c r="BG184" s="144">
        <f>IF(N184="zákl. přenesená",J184,0)</f>
        <v>0</v>
      </c>
      <c r="BH184" s="144">
        <f>IF(N184="sníž. přenesená",J184,0)</f>
        <v>0</v>
      </c>
      <c r="BI184" s="144">
        <f>IF(N184="nulová",J184,0)</f>
        <v>0</v>
      </c>
      <c r="BJ184" s="16" t="s">
        <v>77</v>
      </c>
      <c r="BK184" s="144">
        <f>ROUND(I184*H184,2)</f>
        <v>0</v>
      </c>
      <c r="BL184" s="16" t="s">
        <v>244</v>
      </c>
      <c r="BM184" s="16" t="s">
        <v>1389</v>
      </c>
    </row>
    <row r="185" spans="2:47" s="1" customFormat="1" ht="19.5">
      <c r="B185" s="288"/>
      <c r="C185" s="262"/>
      <c r="D185" s="263" t="s">
        <v>144</v>
      </c>
      <c r="E185" s="262"/>
      <c r="F185" s="264" t="s">
        <v>1390</v>
      </c>
      <c r="G185" s="262"/>
      <c r="H185" s="262"/>
      <c r="I185" s="84"/>
      <c r="L185" s="30"/>
      <c r="M185" s="145"/>
      <c r="N185" s="49"/>
      <c r="O185" s="49"/>
      <c r="P185" s="49"/>
      <c r="Q185" s="49"/>
      <c r="R185" s="49"/>
      <c r="S185" s="49"/>
      <c r="T185" s="50"/>
      <c r="AT185" s="16" t="s">
        <v>144</v>
      </c>
      <c r="AU185" s="16" t="s">
        <v>79</v>
      </c>
    </row>
    <row r="186" spans="2:65" s="1" customFormat="1" ht="16.5" customHeight="1">
      <c r="B186" s="288"/>
      <c r="C186" s="276" t="s">
        <v>418</v>
      </c>
      <c r="D186" s="276" t="s">
        <v>172</v>
      </c>
      <c r="E186" s="277" t="s">
        <v>1391</v>
      </c>
      <c r="F186" s="278" t="s">
        <v>1392</v>
      </c>
      <c r="G186" s="279" t="s">
        <v>223</v>
      </c>
      <c r="H186" s="280">
        <v>12</v>
      </c>
      <c r="I186" s="165"/>
      <c r="J186" s="166">
        <f>ROUND(I186*H186,2)</f>
        <v>0</v>
      </c>
      <c r="K186" s="164" t="s">
        <v>3</v>
      </c>
      <c r="L186" s="167"/>
      <c r="M186" s="168" t="s">
        <v>3</v>
      </c>
      <c r="N186" s="169" t="s">
        <v>41</v>
      </c>
      <c r="O186" s="49"/>
      <c r="P186" s="142">
        <f>O186*H186</f>
        <v>0</v>
      </c>
      <c r="Q186" s="142">
        <v>0.00015</v>
      </c>
      <c r="R186" s="142">
        <f>Q186*H186</f>
        <v>0.0018</v>
      </c>
      <c r="S186" s="142">
        <v>0</v>
      </c>
      <c r="T186" s="143">
        <f>S186*H186</f>
        <v>0</v>
      </c>
      <c r="AR186" s="16" t="s">
        <v>334</v>
      </c>
      <c r="AT186" s="16" t="s">
        <v>172</v>
      </c>
      <c r="AU186" s="16" t="s">
        <v>79</v>
      </c>
      <c r="AY186" s="16" t="s">
        <v>135</v>
      </c>
      <c r="BE186" s="144">
        <f>IF(N186="základní",J186,0)</f>
        <v>0</v>
      </c>
      <c r="BF186" s="144">
        <f>IF(N186="snížená",J186,0)</f>
        <v>0</v>
      </c>
      <c r="BG186" s="144">
        <f>IF(N186="zákl. přenesená",J186,0)</f>
        <v>0</v>
      </c>
      <c r="BH186" s="144">
        <f>IF(N186="sníž. přenesená",J186,0)</f>
        <v>0</v>
      </c>
      <c r="BI186" s="144">
        <f>IF(N186="nulová",J186,0)</f>
        <v>0</v>
      </c>
      <c r="BJ186" s="16" t="s">
        <v>77</v>
      </c>
      <c r="BK186" s="144">
        <f>ROUND(I186*H186,2)</f>
        <v>0</v>
      </c>
      <c r="BL186" s="16" t="s">
        <v>244</v>
      </c>
      <c r="BM186" s="16" t="s">
        <v>1393</v>
      </c>
    </row>
    <row r="187" spans="2:47" s="1" customFormat="1" ht="12">
      <c r="B187" s="288"/>
      <c r="C187" s="262"/>
      <c r="D187" s="263" t="s">
        <v>144</v>
      </c>
      <c r="E187" s="262"/>
      <c r="F187" s="264" t="s">
        <v>1392</v>
      </c>
      <c r="G187" s="262"/>
      <c r="H187" s="262"/>
      <c r="I187" s="84"/>
      <c r="L187" s="30"/>
      <c r="M187" s="145"/>
      <c r="N187" s="49"/>
      <c r="O187" s="49"/>
      <c r="P187" s="49"/>
      <c r="Q187" s="49"/>
      <c r="R187" s="49"/>
      <c r="S187" s="49"/>
      <c r="T187" s="50"/>
      <c r="AT187" s="16" t="s">
        <v>144</v>
      </c>
      <c r="AU187" s="16" t="s">
        <v>79</v>
      </c>
    </row>
    <row r="188" spans="2:65" s="1" customFormat="1" ht="16.5" customHeight="1">
      <c r="B188" s="288"/>
      <c r="C188" s="257" t="s">
        <v>423</v>
      </c>
      <c r="D188" s="257" t="s">
        <v>137</v>
      </c>
      <c r="E188" s="258" t="s">
        <v>1394</v>
      </c>
      <c r="F188" s="259" t="s">
        <v>1395</v>
      </c>
      <c r="G188" s="260" t="s">
        <v>223</v>
      </c>
      <c r="H188" s="261">
        <v>3</v>
      </c>
      <c r="I188" s="138"/>
      <c r="J188" s="139">
        <f>ROUND(I188*H188,2)</f>
        <v>0</v>
      </c>
      <c r="K188" s="137" t="s">
        <v>141</v>
      </c>
      <c r="L188" s="30"/>
      <c r="M188" s="140" t="s">
        <v>3</v>
      </c>
      <c r="N188" s="141" t="s">
        <v>41</v>
      </c>
      <c r="O188" s="49"/>
      <c r="P188" s="142">
        <f>O188*H188</f>
        <v>0</v>
      </c>
      <c r="Q188" s="142">
        <v>0</v>
      </c>
      <c r="R188" s="142">
        <f>Q188*H188</f>
        <v>0</v>
      </c>
      <c r="S188" s="142">
        <v>0</v>
      </c>
      <c r="T188" s="143">
        <f>S188*H188</f>
        <v>0</v>
      </c>
      <c r="AR188" s="16" t="s">
        <v>244</v>
      </c>
      <c r="AT188" s="16" t="s">
        <v>137</v>
      </c>
      <c r="AU188" s="16" t="s">
        <v>79</v>
      </c>
      <c r="AY188" s="16" t="s">
        <v>135</v>
      </c>
      <c r="BE188" s="144">
        <f>IF(N188="základní",J188,0)</f>
        <v>0</v>
      </c>
      <c r="BF188" s="144">
        <f>IF(N188="snížená",J188,0)</f>
        <v>0</v>
      </c>
      <c r="BG188" s="144">
        <f>IF(N188="zákl. přenesená",J188,0)</f>
        <v>0</v>
      </c>
      <c r="BH188" s="144">
        <f>IF(N188="sníž. přenesená",J188,0)</f>
        <v>0</v>
      </c>
      <c r="BI188" s="144">
        <f>IF(N188="nulová",J188,0)</f>
        <v>0</v>
      </c>
      <c r="BJ188" s="16" t="s">
        <v>77</v>
      </c>
      <c r="BK188" s="144">
        <f>ROUND(I188*H188,2)</f>
        <v>0</v>
      </c>
      <c r="BL188" s="16" t="s">
        <v>244</v>
      </c>
      <c r="BM188" s="16" t="s">
        <v>1396</v>
      </c>
    </row>
    <row r="189" spans="2:47" s="1" customFormat="1" ht="19.5">
      <c r="B189" s="288"/>
      <c r="C189" s="262"/>
      <c r="D189" s="263" t="s">
        <v>144</v>
      </c>
      <c r="E189" s="262"/>
      <c r="F189" s="264" t="s">
        <v>1397</v>
      </c>
      <c r="G189" s="262"/>
      <c r="H189" s="262"/>
      <c r="I189" s="84"/>
      <c r="L189" s="30"/>
      <c r="M189" s="145"/>
      <c r="N189" s="49"/>
      <c r="O189" s="49"/>
      <c r="P189" s="49"/>
      <c r="Q189" s="49"/>
      <c r="R189" s="49"/>
      <c r="S189" s="49"/>
      <c r="T189" s="50"/>
      <c r="AT189" s="16" t="s">
        <v>144</v>
      </c>
      <c r="AU189" s="16" t="s">
        <v>79</v>
      </c>
    </row>
    <row r="190" spans="2:65" s="1" customFormat="1" ht="16.5" customHeight="1">
      <c r="B190" s="288"/>
      <c r="C190" s="276" t="s">
        <v>427</v>
      </c>
      <c r="D190" s="276" t="s">
        <v>172</v>
      </c>
      <c r="E190" s="277" t="s">
        <v>1398</v>
      </c>
      <c r="F190" s="278" t="s">
        <v>1399</v>
      </c>
      <c r="G190" s="279" t="s">
        <v>223</v>
      </c>
      <c r="H190" s="280">
        <v>3</v>
      </c>
      <c r="I190" s="165"/>
      <c r="J190" s="166">
        <f>ROUND(I190*H190,2)</f>
        <v>0</v>
      </c>
      <c r="K190" s="164" t="s">
        <v>3</v>
      </c>
      <c r="L190" s="167"/>
      <c r="M190" s="168" t="s">
        <v>3</v>
      </c>
      <c r="N190" s="169" t="s">
        <v>41</v>
      </c>
      <c r="O190" s="49"/>
      <c r="P190" s="142">
        <f>O190*H190</f>
        <v>0</v>
      </c>
      <c r="Q190" s="142">
        <v>0.00015</v>
      </c>
      <c r="R190" s="142">
        <f>Q190*H190</f>
        <v>0.00045</v>
      </c>
      <c r="S190" s="142">
        <v>0</v>
      </c>
      <c r="T190" s="143">
        <f>S190*H190</f>
        <v>0</v>
      </c>
      <c r="AR190" s="16" t="s">
        <v>334</v>
      </c>
      <c r="AT190" s="16" t="s">
        <v>172</v>
      </c>
      <c r="AU190" s="16" t="s">
        <v>79</v>
      </c>
      <c r="AY190" s="16" t="s">
        <v>135</v>
      </c>
      <c r="BE190" s="144">
        <f>IF(N190="základní",J190,0)</f>
        <v>0</v>
      </c>
      <c r="BF190" s="144">
        <f>IF(N190="snížená",J190,0)</f>
        <v>0</v>
      </c>
      <c r="BG190" s="144">
        <f>IF(N190="zákl. přenesená",J190,0)</f>
        <v>0</v>
      </c>
      <c r="BH190" s="144">
        <f>IF(N190="sníž. přenesená",J190,0)</f>
        <v>0</v>
      </c>
      <c r="BI190" s="144">
        <f>IF(N190="nulová",J190,0)</f>
        <v>0</v>
      </c>
      <c r="BJ190" s="16" t="s">
        <v>77</v>
      </c>
      <c r="BK190" s="144">
        <f>ROUND(I190*H190,2)</f>
        <v>0</v>
      </c>
      <c r="BL190" s="16" t="s">
        <v>244</v>
      </c>
      <c r="BM190" s="16" t="s">
        <v>1400</v>
      </c>
    </row>
    <row r="191" spans="2:47" s="1" customFormat="1" ht="12">
      <c r="B191" s="288"/>
      <c r="C191" s="262"/>
      <c r="D191" s="263" t="s">
        <v>144</v>
      </c>
      <c r="E191" s="262"/>
      <c r="F191" s="264" t="s">
        <v>1399</v>
      </c>
      <c r="G191" s="262"/>
      <c r="H191" s="262"/>
      <c r="I191" s="84"/>
      <c r="L191" s="30"/>
      <c r="M191" s="145"/>
      <c r="N191" s="49"/>
      <c r="O191" s="49"/>
      <c r="P191" s="49"/>
      <c r="Q191" s="49"/>
      <c r="R191" s="49"/>
      <c r="S191" s="49"/>
      <c r="T191" s="50"/>
      <c r="AT191" s="16" t="s">
        <v>144</v>
      </c>
      <c r="AU191" s="16" t="s">
        <v>79</v>
      </c>
    </row>
    <row r="192" spans="2:65" s="1" customFormat="1" ht="16.5" customHeight="1">
      <c r="B192" s="288"/>
      <c r="C192" s="257" t="s">
        <v>436</v>
      </c>
      <c r="D192" s="257" t="s">
        <v>137</v>
      </c>
      <c r="E192" s="258" t="s">
        <v>1401</v>
      </c>
      <c r="F192" s="259" t="s">
        <v>1402</v>
      </c>
      <c r="G192" s="260" t="s">
        <v>223</v>
      </c>
      <c r="H192" s="261">
        <v>33</v>
      </c>
      <c r="I192" s="138"/>
      <c r="J192" s="139">
        <f>ROUND(I192*H192,2)</f>
        <v>0</v>
      </c>
      <c r="K192" s="137" t="s">
        <v>141</v>
      </c>
      <c r="L192" s="30"/>
      <c r="M192" s="140" t="s">
        <v>3</v>
      </c>
      <c r="N192" s="141" t="s">
        <v>41</v>
      </c>
      <c r="O192" s="49"/>
      <c r="P192" s="142">
        <f>O192*H192</f>
        <v>0</v>
      </c>
      <c r="Q192" s="142">
        <v>0</v>
      </c>
      <c r="R192" s="142">
        <f>Q192*H192</f>
        <v>0</v>
      </c>
      <c r="S192" s="142">
        <v>0</v>
      </c>
      <c r="T192" s="143">
        <f>S192*H192</f>
        <v>0</v>
      </c>
      <c r="AR192" s="16" t="s">
        <v>244</v>
      </c>
      <c r="AT192" s="16" t="s">
        <v>137</v>
      </c>
      <c r="AU192" s="16" t="s">
        <v>79</v>
      </c>
      <c r="AY192" s="16" t="s">
        <v>135</v>
      </c>
      <c r="BE192" s="144">
        <f>IF(N192="základní",J192,0)</f>
        <v>0</v>
      </c>
      <c r="BF192" s="144">
        <f>IF(N192="snížená",J192,0)</f>
        <v>0</v>
      </c>
      <c r="BG192" s="144">
        <f>IF(N192="zákl. přenesená",J192,0)</f>
        <v>0</v>
      </c>
      <c r="BH192" s="144">
        <f>IF(N192="sníž. přenesená",J192,0)</f>
        <v>0</v>
      </c>
      <c r="BI192" s="144">
        <f>IF(N192="nulová",J192,0)</f>
        <v>0</v>
      </c>
      <c r="BJ192" s="16" t="s">
        <v>77</v>
      </c>
      <c r="BK192" s="144">
        <f>ROUND(I192*H192,2)</f>
        <v>0</v>
      </c>
      <c r="BL192" s="16" t="s">
        <v>244</v>
      </c>
      <c r="BM192" s="16" t="s">
        <v>1403</v>
      </c>
    </row>
    <row r="193" spans="2:47" s="1" customFormat="1" ht="19.5">
      <c r="B193" s="288"/>
      <c r="C193" s="262"/>
      <c r="D193" s="263" t="s">
        <v>144</v>
      </c>
      <c r="E193" s="262"/>
      <c r="F193" s="264" t="s">
        <v>1404</v>
      </c>
      <c r="G193" s="262"/>
      <c r="H193" s="262"/>
      <c r="I193" s="84"/>
      <c r="L193" s="30"/>
      <c r="M193" s="145"/>
      <c r="N193" s="49"/>
      <c r="O193" s="49"/>
      <c r="P193" s="49"/>
      <c r="Q193" s="49"/>
      <c r="R193" s="49"/>
      <c r="S193" s="49"/>
      <c r="T193" s="50"/>
      <c r="AT193" s="16" t="s">
        <v>144</v>
      </c>
      <c r="AU193" s="16" t="s">
        <v>79</v>
      </c>
    </row>
    <row r="194" spans="2:51" s="12" customFormat="1" ht="12">
      <c r="B194" s="292"/>
      <c r="C194" s="268"/>
      <c r="D194" s="263" t="s">
        <v>146</v>
      </c>
      <c r="E194" s="269" t="s">
        <v>3</v>
      </c>
      <c r="F194" s="270" t="s">
        <v>1405</v>
      </c>
      <c r="G194" s="268"/>
      <c r="H194" s="271">
        <v>33</v>
      </c>
      <c r="I194" s="154"/>
      <c r="L194" s="152"/>
      <c r="M194" s="155"/>
      <c r="N194" s="156"/>
      <c r="O194" s="156"/>
      <c r="P194" s="156"/>
      <c r="Q194" s="156"/>
      <c r="R194" s="156"/>
      <c r="S194" s="156"/>
      <c r="T194" s="157"/>
      <c r="AT194" s="153" t="s">
        <v>146</v>
      </c>
      <c r="AU194" s="153" t="s">
        <v>79</v>
      </c>
      <c r="AV194" s="12" t="s">
        <v>79</v>
      </c>
      <c r="AW194" s="12" t="s">
        <v>32</v>
      </c>
      <c r="AX194" s="12" t="s">
        <v>69</v>
      </c>
      <c r="AY194" s="153" t="s">
        <v>135</v>
      </c>
    </row>
    <row r="195" spans="2:51" s="13" customFormat="1" ht="12">
      <c r="B195" s="293"/>
      <c r="C195" s="272"/>
      <c r="D195" s="263" t="s">
        <v>146</v>
      </c>
      <c r="E195" s="273" t="s">
        <v>3</v>
      </c>
      <c r="F195" s="274" t="s">
        <v>151</v>
      </c>
      <c r="G195" s="272"/>
      <c r="H195" s="275">
        <v>33</v>
      </c>
      <c r="I195" s="160"/>
      <c r="L195" s="158"/>
      <c r="M195" s="161"/>
      <c r="N195" s="162"/>
      <c r="O195" s="162"/>
      <c r="P195" s="162"/>
      <c r="Q195" s="162"/>
      <c r="R195" s="162"/>
      <c r="S195" s="162"/>
      <c r="T195" s="163"/>
      <c r="AT195" s="159" t="s">
        <v>146</v>
      </c>
      <c r="AU195" s="159" t="s">
        <v>79</v>
      </c>
      <c r="AV195" s="13" t="s">
        <v>142</v>
      </c>
      <c r="AW195" s="13" t="s">
        <v>32</v>
      </c>
      <c r="AX195" s="13" t="s">
        <v>77</v>
      </c>
      <c r="AY195" s="159" t="s">
        <v>135</v>
      </c>
    </row>
    <row r="196" spans="2:65" s="1" customFormat="1" ht="16.5" customHeight="1">
      <c r="B196" s="288"/>
      <c r="C196" s="276" t="s">
        <v>447</v>
      </c>
      <c r="D196" s="276" t="s">
        <v>172</v>
      </c>
      <c r="E196" s="277" t="s">
        <v>1406</v>
      </c>
      <c r="F196" s="278" t="s">
        <v>1407</v>
      </c>
      <c r="G196" s="279" t="s">
        <v>223</v>
      </c>
      <c r="H196" s="280">
        <v>25</v>
      </c>
      <c r="I196" s="165"/>
      <c r="J196" s="166">
        <f>ROUND(I196*H196,2)</f>
        <v>0</v>
      </c>
      <c r="K196" s="164" t="s">
        <v>3</v>
      </c>
      <c r="L196" s="167"/>
      <c r="M196" s="168" t="s">
        <v>3</v>
      </c>
      <c r="N196" s="169" t="s">
        <v>41</v>
      </c>
      <c r="O196" s="49"/>
      <c r="P196" s="142">
        <f>O196*H196</f>
        <v>0</v>
      </c>
      <c r="Q196" s="142">
        <v>0.00015</v>
      </c>
      <c r="R196" s="142">
        <f>Q196*H196</f>
        <v>0.00375</v>
      </c>
      <c r="S196" s="142">
        <v>0</v>
      </c>
      <c r="T196" s="143">
        <f>S196*H196</f>
        <v>0</v>
      </c>
      <c r="AR196" s="16" t="s">
        <v>334</v>
      </c>
      <c r="AT196" s="16" t="s">
        <v>172</v>
      </c>
      <c r="AU196" s="16" t="s">
        <v>79</v>
      </c>
      <c r="AY196" s="16" t="s">
        <v>135</v>
      </c>
      <c r="BE196" s="144">
        <f>IF(N196="základní",J196,0)</f>
        <v>0</v>
      </c>
      <c r="BF196" s="144">
        <f>IF(N196="snížená",J196,0)</f>
        <v>0</v>
      </c>
      <c r="BG196" s="144">
        <f>IF(N196="zákl. přenesená",J196,0)</f>
        <v>0</v>
      </c>
      <c r="BH196" s="144">
        <f>IF(N196="sníž. přenesená",J196,0)</f>
        <v>0</v>
      </c>
      <c r="BI196" s="144">
        <f>IF(N196="nulová",J196,0)</f>
        <v>0</v>
      </c>
      <c r="BJ196" s="16" t="s">
        <v>77</v>
      </c>
      <c r="BK196" s="144">
        <f>ROUND(I196*H196,2)</f>
        <v>0</v>
      </c>
      <c r="BL196" s="16" t="s">
        <v>244</v>
      </c>
      <c r="BM196" s="16" t="s">
        <v>1408</v>
      </c>
    </row>
    <row r="197" spans="2:47" s="1" customFormat="1" ht="12">
      <c r="B197" s="288"/>
      <c r="C197" s="262"/>
      <c r="D197" s="263" t="s">
        <v>144</v>
      </c>
      <c r="E197" s="262"/>
      <c r="F197" s="264" t="s">
        <v>1407</v>
      </c>
      <c r="G197" s="262"/>
      <c r="H197" s="262"/>
      <c r="I197" s="84"/>
      <c r="L197" s="30"/>
      <c r="M197" s="145"/>
      <c r="N197" s="49"/>
      <c r="O197" s="49"/>
      <c r="P197" s="49"/>
      <c r="Q197" s="49"/>
      <c r="R197" s="49"/>
      <c r="S197" s="49"/>
      <c r="T197" s="50"/>
      <c r="AT197" s="16" t="s">
        <v>144</v>
      </c>
      <c r="AU197" s="16" t="s">
        <v>79</v>
      </c>
    </row>
    <row r="198" spans="2:65" s="1" customFormat="1" ht="16.5" customHeight="1">
      <c r="B198" s="288"/>
      <c r="C198" s="276" t="s">
        <v>453</v>
      </c>
      <c r="D198" s="276" t="s">
        <v>172</v>
      </c>
      <c r="E198" s="277" t="s">
        <v>1409</v>
      </c>
      <c r="F198" s="278" t="s">
        <v>1410</v>
      </c>
      <c r="G198" s="279" t="s">
        <v>223</v>
      </c>
      <c r="H198" s="280">
        <v>8</v>
      </c>
      <c r="I198" s="165"/>
      <c r="J198" s="166">
        <f>ROUND(I198*H198,2)</f>
        <v>0</v>
      </c>
      <c r="K198" s="164" t="s">
        <v>3</v>
      </c>
      <c r="L198" s="167"/>
      <c r="M198" s="168" t="s">
        <v>3</v>
      </c>
      <c r="N198" s="169" t="s">
        <v>41</v>
      </c>
      <c r="O198" s="49"/>
      <c r="P198" s="142">
        <f>O198*H198</f>
        <v>0</v>
      </c>
      <c r="Q198" s="142">
        <v>0.00015</v>
      </c>
      <c r="R198" s="142">
        <f>Q198*H198</f>
        <v>0.0012</v>
      </c>
      <c r="S198" s="142">
        <v>0</v>
      </c>
      <c r="T198" s="143">
        <f>S198*H198</f>
        <v>0</v>
      </c>
      <c r="AR198" s="16" t="s">
        <v>334</v>
      </c>
      <c r="AT198" s="16" t="s">
        <v>172</v>
      </c>
      <c r="AU198" s="16" t="s">
        <v>79</v>
      </c>
      <c r="AY198" s="16" t="s">
        <v>135</v>
      </c>
      <c r="BE198" s="144">
        <f>IF(N198="základní",J198,0)</f>
        <v>0</v>
      </c>
      <c r="BF198" s="144">
        <f>IF(N198="snížená",J198,0)</f>
        <v>0</v>
      </c>
      <c r="BG198" s="144">
        <f>IF(N198="zákl. přenesená",J198,0)</f>
        <v>0</v>
      </c>
      <c r="BH198" s="144">
        <f>IF(N198="sníž. přenesená",J198,0)</f>
        <v>0</v>
      </c>
      <c r="BI198" s="144">
        <f>IF(N198="nulová",J198,0)</f>
        <v>0</v>
      </c>
      <c r="BJ198" s="16" t="s">
        <v>77</v>
      </c>
      <c r="BK198" s="144">
        <f>ROUND(I198*H198,2)</f>
        <v>0</v>
      </c>
      <c r="BL198" s="16" t="s">
        <v>244</v>
      </c>
      <c r="BM198" s="16" t="s">
        <v>1411</v>
      </c>
    </row>
    <row r="199" spans="2:47" s="1" customFormat="1" ht="12">
      <c r="B199" s="288"/>
      <c r="C199" s="262"/>
      <c r="D199" s="263" t="s">
        <v>144</v>
      </c>
      <c r="E199" s="262"/>
      <c r="F199" s="264" t="s">
        <v>1410</v>
      </c>
      <c r="G199" s="262"/>
      <c r="H199" s="262"/>
      <c r="I199" s="84"/>
      <c r="L199" s="30"/>
      <c r="M199" s="145"/>
      <c r="N199" s="49"/>
      <c r="O199" s="49"/>
      <c r="P199" s="49"/>
      <c r="Q199" s="49"/>
      <c r="R199" s="49"/>
      <c r="S199" s="49"/>
      <c r="T199" s="50"/>
      <c r="AT199" s="16" t="s">
        <v>144</v>
      </c>
      <c r="AU199" s="16" t="s">
        <v>79</v>
      </c>
    </row>
    <row r="200" spans="2:63" s="10" customFormat="1" ht="22.9" customHeight="1">
      <c r="B200" s="290"/>
      <c r="C200" s="253"/>
      <c r="D200" s="254" t="s">
        <v>68</v>
      </c>
      <c r="E200" s="256" t="s">
        <v>1412</v>
      </c>
      <c r="F200" s="256" t="s">
        <v>1413</v>
      </c>
      <c r="G200" s="253"/>
      <c r="H200" s="253"/>
      <c r="I200" s="127"/>
      <c r="J200" s="135">
        <f>BK200</f>
        <v>0</v>
      </c>
      <c r="L200" s="125"/>
      <c r="M200" s="129"/>
      <c r="N200" s="130"/>
      <c r="O200" s="130"/>
      <c r="P200" s="131">
        <f>SUM(P201:P238)</f>
        <v>0</v>
      </c>
      <c r="Q200" s="130"/>
      <c r="R200" s="131">
        <f>SUM(R201:R238)</f>
        <v>0.0176</v>
      </c>
      <c r="S200" s="130"/>
      <c r="T200" s="132">
        <f>SUM(T201:T238)</f>
        <v>0</v>
      </c>
      <c r="AR200" s="126" t="s">
        <v>79</v>
      </c>
      <c r="AT200" s="133" t="s">
        <v>68</v>
      </c>
      <c r="AU200" s="133" t="s">
        <v>77</v>
      </c>
      <c r="AY200" s="126" t="s">
        <v>135</v>
      </c>
      <c r="BK200" s="134">
        <f>SUM(BK201:BK238)</f>
        <v>0</v>
      </c>
    </row>
    <row r="201" spans="2:65" s="1" customFormat="1" ht="16.5" customHeight="1">
      <c r="B201" s="288"/>
      <c r="C201" s="257" t="s">
        <v>460</v>
      </c>
      <c r="D201" s="257" t="s">
        <v>137</v>
      </c>
      <c r="E201" s="258" t="s">
        <v>1414</v>
      </c>
      <c r="F201" s="259" t="s">
        <v>1415</v>
      </c>
      <c r="G201" s="260" t="s">
        <v>621</v>
      </c>
      <c r="H201" s="261">
        <v>1</v>
      </c>
      <c r="I201" s="138"/>
      <c r="J201" s="139">
        <f>ROUND(I201*H201,2)</f>
        <v>0</v>
      </c>
      <c r="K201" s="137" t="s">
        <v>3</v>
      </c>
      <c r="L201" s="30"/>
      <c r="M201" s="140" t="s">
        <v>3</v>
      </c>
      <c r="N201" s="141" t="s">
        <v>41</v>
      </c>
      <c r="O201" s="49"/>
      <c r="P201" s="142">
        <f>O201*H201</f>
        <v>0</v>
      </c>
      <c r="Q201" s="142">
        <v>0</v>
      </c>
      <c r="R201" s="142">
        <f>Q201*H201</f>
        <v>0</v>
      </c>
      <c r="S201" s="142">
        <v>0</v>
      </c>
      <c r="T201" s="143">
        <f>S201*H201</f>
        <v>0</v>
      </c>
      <c r="AR201" s="16" t="s">
        <v>244</v>
      </c>
      <c r="AT201" s="16" t="s">
        <v>137</v>
      </c>
      <c r="AU201" s="16" t="s">
        <v>79</v>
      </c>
      <c r="AY201" s="16" t="s">
        <v>135</v>
      </c>
      <c r="BE201" s="144">
        <f>IF(N201="základní",J201,0)</f>
        <v>0</v>
      </c>
      <c r="BF201" s="144">
        <f>IF(N201="snížená",J201,0)</f>
        <v>0</v>
      </c>
      <c r="BG201" s="144">
        <f>IF(N201="zákl. přenesená",J201,0)</f>
        <v>0</v>
      </c>
      <c r="BH201" s="144">
        <f>IF(N201="sníž. přenesená",J201,0)</f>
        <v>0</v>
      </c>
      <c r="BI201" s="144">
        <f>IF(N201="nulová",J201,0)</f>
        <v>0</v>
      </c>
      <c r="BJ201" s="16" t="s">
        <v>77</v>
      </c>
      <c r="BK201" s="144">
        <f>ROUND(I201*H201,2)</f>
        <v>0</v>
      </c>
      <c r="BL201" s="16" t="s">
        <v>244</v>
      </c>
      <c r="BM201" s="16" t="s">
        <v>1416</v>
      </c>
    </row>
    <row r="202" spans="2:47" s="1" customFormat="1" ht="12">
      <c r="B202" s="288"/>
      <c r="C202" s="262"/>
      <c r="D202" s="263" t="s">
        <v>144</v>
      </c>
      <c r="E202" s="262"/>
      <c r="F202" s="264" t="s">
        <v>1415</v>
      </c>
      <c r="G202" s="262"/>
      <c r="H202" s="262"/>
      <c r="I202" s="84"/>
      <c r="L202" s="30"/>
      <c r="M202" s="145"/>
      <c r="N202" s="49"/>
      <c r="O202" s="49"/>
      <c r="P202" s="49"/>
      <c r="Q202" s="49"/>
      <c r="R202" s="49"/>
      <c r="S202" s="49"/>
      <c r="T202" s="50"/>
      <c r="AT202" s="16" t="s">
        <v>144</v>
      </c>
      <c r="AU202" s="16" t="s">
        <v>79</v>
      </c>
    </row>
    <row r="203" spans="2:65" s="1" customFormat="1" ht="16.5" customHeight="1">
      <c r="B203" s="288"/>
      <c r="C203" s="257" t="s">
        <v>468</v>
      </c>
      <c r="D203" s="257" t="s">
        <v>137</v>
      </c>
      <c r="E203" s="258" t="s">
        <v>1417</v>
      </c>
      <c r="F203" s="259" t="s">
        <v>1418</v>
      </c>
      <c r="G203" s="260" t="s">
        <v>621</v>
      </c>
      <c r="H203" s="261">
        <v>1</v>
      </c>
      <c r="I203" s="138"/>
      <c r="J203" s="139">
        <f>ROUND(I203*H203,2)</f>
        <v>0</v>
      </c>
      <c r="K203" s="137" t="s">
        <v>3</v>
      </c>
      <c r="L203" s="30"/>
      <c r="M203" s="140" t="s">
        <v>3</v>
      </c>
      <c r="N203" s="141" t="s">
        <v>41</v>
      </c>
      <c r="O203" s="49"/>
      <c r="P203" s="142">
        <f>O203*H203</f>
        <v>0</v>
      </c>
      <c r="Q203" s="142">
        <v>0</v>
      </c>
      <c r="R203" s="142">
        <f>Q203*H203</f>
        <v>0</v>
      </c>
      <c r="S203" s="142">
        <v>0</v>
      </c>
      <c r="T203" s="143">
        <f>S203*H203</f>
        <v>0</v>
      </c>
      <c r="AR203" s="16" t="s">
        <v>244</v>
      </c>
      <c r="AT203" s="16" t="s">
        <v>137</v>
      </c>
      <c r="AU203" s="16" t="s">
        <v>79</v>
      </c>
      <c r="AY203" s="16" t="s">
        <v>135</v>
      </c>
      <c r="BE203" s="144">
        <f>IF(N203="základní",J203,0)</f>
        <v>0</v>
      </c>
      <c r="BF203" s="144">
        <f>IF(N203="snížená",J203,0)</f>
        <v>0</v>
      </c>
      <c r="BG203" s="144">
        <f>IF(N203="zákl. přenesená",J203,0)</f>
        <v>0</v>
      </c>
      <c r="BH203" s="144">
        <f>IF(N203="sníž. přenesená",J203,0)</f>
        <v>0</v>
      </c>
      <c r="BI203" s="144">
        <f>IF(N203="nulová",J203,0)</f>
        <v>0</v>
      </c>
      <c r="BJ203" s="16" t="s">
        <v>77</v>
      </c>
      <c r="BK203" s="144">
        <f>ROUND(I203*H203,2)</f>
        <v>0</v>
      </c>
      <c r="BL203" s="16" t="s">
        <v>244</v>
      </c>
      <c r="BM203" s="16" t="s">
        <v>1419</v>
      </c>
    </row>
    <row r="204" spans="2:47" s="1" customFormat="1" ht="12">
      <c r="B204" s="288"/>
      <c r="C204" s="262"/>
      <c r="D204" s="263" t="s">
        <v>144</v>
      </c>
      <c r="E204" s="262"/>
      <c r="F204" s="264" t="s">
        <v>1420</v>
      </c>
      <c r="G204" s="262"/>
      <c r="H204" s="262"/>
      <c r="I204" s="84"/>
      <c r="L204" s="30"/>
      <c r="M204" s="145"/>
      <c r="N204" s="49"/>
      <c r="O204" s="49"/>
      <c r="P204" s="49"/>
      <c r="Q204" s="49"/>
      <c r="R204" s="49"/>
      <c r="S204" s="49"/>
      <c r="T204" s="50"/>
      <c r="AT204" s="16" t="s">
        <v>144</v>
      </c>
      <c r="AU204" s="16" t="s">
        <v>79</v>
      </c>
    </row>
    <row r="205" spans="2:65" s="1" customFormat="1" ht="16.5" customHeight="1">
      <c r="B205" s="288"/>
      <c r="C205" s="257" t="s">
        <v>473</v>
      </c>
      <c r="D205" s="257" t="s">
        <v>137</v>
      </c>
      <c r="E205" s="258" t="s">
        <v>1421</v>
      </c>
      <c r="F205" s="259" t="s">
        <v>1422</v>
      </c>
      <c r="G205" s="260" t="s">
        <v>621</v>
      </c>
      <c r="H205" s="261">
        <v>2</v>
      </c>
      <c r="I205" s="138"/>
      <c r="J205" s="139">
        <f>ROUND(I205*H205,2)</f>
        <v>0</v>
      </c>
      <c r="K205" s="137" t="s">
        <v>3</v>
      </c>
      <c r="L205" s="30"/>
      <c r="M205" s="140" t="s">
        <v>3</v>
      </c>
      <c r="N205" s="141" t="s">
        <v>41</v>
      </c>
      <c r="O205" s="49"/>
      <c r="P205" s="142">
        <f>O205*H205</f>
        <v>0</v>
      </c>
      <c r="Q205" s="142">
        <v>0</v>
      </c>
      <c r="R205" s="142">
        <f>Q205*H205</f>
        <v>0</v>
      </c>
      <c r="S205" s="142">
        <v>0</v>
      </c>
      <c r="T205" s="143">
        <f>S205*H205</f>
        <v>0</v>
      </c>
      <c r="AR205" s="16" t="s">
        <v>244</v>
      </c>
      <c r="AT205" s="16" t="s">
        <v>137</v>
      </c>
      <c r="AU205" s="16" t="s">
        <v>79</v>
      </c>
      <c r="AY205" s="16" t="s">
        <v>135</v>
      </c>
      <c r="BE205" s="144">
        <f>IF(N205="základní",J205,0)</f>
        <v>0</v>
      </c>
      <c r="BF205" s="144">
        <f>IF(N205="snížená",J205,0)</f>
        <v>0</v>
      </c>
      <c r="BG205" s="144">
        <f>IF(N205="zákl. přenesená",J205,0)</f>
        <v>0</v>
      </c>
      <c r="BH205" s="144">
        <f>IF(N205="sníž. přenesená",J205,0)</f>
        <v>0</v>
      </c>
      <c r="BI205" s="144">
        <f>IF(N205="nulová",J205,0)</f>
        <v>0</v>
      </c>
      <c r="BJ205" s="16" t="s">
        <v>77</v>
      </c>
      <c r="BK205" s="144">
        <f>ROUND(I205*H205,2)</f>
        <v>0</v>
      </c>
      <c r="BL205" s="16" t="s">
        <v>244</v>
      </c>
      <c r="BM205" s="16" t="s">
        <v>1423</v>
      </c>
    </row>
    <row r="206" spans="2:47" s="1" customFormat="1" ht="12">
      <c r="B206" s="288"/>
      <c r="C206" s="262"/>
      <c r="D206" s="263" t="s">
        <v>144</v>
      </c>
      <c r="E206" s="262"/>
      <c r="F206" s="264" t="s">
        <v>1422</v>
      </c>
      <c r="G206" s="262"/>
      <c r="H206" s="262"/>
      <c r="I206" s="84"/>
      <c r="L206" s="30"/>
      <c r="M206" s="145"/>
      <c r="N206" s="49"/>
      <c r="O206" s="49"/>
      <c r="P206" s="49"/>
      <c r="Q206" s="49"/>
      <c r="R206" s="49"/>
      <c r="S206" s="49"/>
      <c r="T206" s="50"/>
      <c r="AT206" s="16" t="s">
        <v>144</v>
      </c>
      <c r="AU206" s="16" t="s">
        <v>79</v>
      </c>
    </row>
    <row r="207" spans="2:65" s="1" customFormat="1" ht="16.5" customHeight="1">
      <c r="B207" s="288"/>
      <c r="C207" s="257" t="s">
        <v>478</v>
      </c>
      <c r="D207" s="257" t="s">
        <v>137</v>
      </c>
      <c r="E207" s="258" t="s">
        <v>1424</v>
      </c>
      <c r="F207" s="259" t="s">
        <v>1425</v>
      </c>
      <c r="G207" s="260" t="s">
        <v>621</v>
      </c>
      <c r="H207" s="261">
        <v>1</v>
      </c>
      <c r="I207" s="138"/>
      <c r="J207" s="139">
        <f>ROUND(I207*H207,2)</f>
        <v>0</v>
      </c>
      <c r="K207" s="137" t="s">
        <v>3</v>
      </c>
      <c r="L207" s="30"/>
      <c r="M207" s="140" t="s">
        <v>3</v>
      </c>
      <c r="N207" s="141" t="s">
        <v>41</v>
      </c>
      <c r="O207" s="49"/>
      <c r="P207" s="142">
        <f>O207*H207</f>
        <v>0</v>
      </c>
      <c r="Q207" s="142">
        <v>0</v>
      </c>
      <c r="R207" s="142">
        <f>Q207*H207</f>
        <v>0</v>
      </c>
      <c r="S207" s="142">
        <v>0</v>
      </c>
      <c r="T207" s="143">
        <f>S207*H207</f>
        <v>0</v>
      </c>
      <c r="AR207" s="16" t="s">
        <v>244</v>
      </c>
      <c r="AT207" s="16" t="s">
        <v>137</v>
      </c>
      <c r="AU207" s="16" t="s">
        <v>79</v>
      </c>
      <c r="AY207" s="16" t="s">
        <v>135</v>
      </c>
      <c r="BE207" s="144">
        <f>IF(N207="základní",J207,0)</f>
        <v>0</v>
      </c>
      <c r="BF207" s="144">
        <f>IF(N207="snížená",J207,0)</f>
        <v>0</v>
      </c>
      <c r="BG207" s="144">
        <f>IF(N207="zákl. přenesená",J207,0)</f>
        <v>0</v>
      </c>
      <c r="BH207" s="144">
        <f>IF(N207="sníž. přenesená",J207,0)</f>
        <v>0</v>
      </c>
      <c r="BI207" s="144">
        <f>IF(N207="nulová",J207,0)</f>
        <v>0</v>
      </c>
      <c r="BJ207" s="16" t="s">
        <v>77</v>
      </c>
      <c r="BK207" s="144">
        <f>ROUND(I207*H207,2)</f>
        <v>0</v>
      </c>
      <c r="BL207" s="16" t="s">
        <v>244</v>
      </c>
      <c r="BM207" s="16" t="s">
        <v>1426</v>
      </c>
    </row>
    <row r="208" spans="2:47" s="1" customFormat="1" ht="12">
      <c r="B208" s="288"/>
      <c r="C208" s="262"/>
      <c r="D208" s="263" t="s">
        <v>144</v>
      </c>
      <c r="E208" s="262"/>
      <c r="F208" s="264" t="s">
        <v>1425</v>
      </c>
      <c r="G208" s="262"/>
      <c r="H208" s="262"/>
      <c r="I208" s="84"/>
      <c r="L208" s="30"/>
      <c r="M208" s="145"/>
      <c r="N208" s="49"/>
      <c r="O208" s="49"/>
      <c r="P208" s="49"/>
      <c r="Q208" s="49"/>
      <c r="R208" s="49"/>
      <c r="S208" s="49"/>
      <c r="T208" s="50"/>
      <c r="AT208" s="16" t="s">
        <v>144</v>
      </c>
      <c r="AU208" s="16" t="s">
        <v>79</v>
      </c>
    </row>
    <row r="209" spans="2:65" s="1" customFormat="1" ht="16.5" customHeight="1">
      <c r="B209" s="288"/>
      <c r="C209" s="257" t="s">
        <v>484</v>
      </c>
      <c r="D209" s="257" t="s">
        <v>137</v>
      </c>
      <c r="E209" s="258" t="s">
        <v>1427</v>
      </c>
      <c r="F209" s="259" t="s">
        <v>1428</v>
      </c>
      <c r="G209" s="260" t="s">
        <v>621</v>
      </c>
      <c r="H209" s="261">
        <v>1</v>
      </c>
      <c r="I209" s="138"/>
      <c r="J209" s="139">
        <f>ROUND(I209*H209,2)</f>
        <v>0</v>
      </c>
      <c r="K209" s="137" t="s">
        <v>3</v>
      </c>
      <c r="L209" s="30"/>
      <c r="M209" s="140" t="s">
        <v>3</v>
      </c>
      <c r="N209" s="141" t="s">
        <v>41</v>
      </c>
      <c r="O209" s="49"/>
      <c r="P209" s="142">
        <f>O209*H209</f>
        <v>0</v>
      </c>
      <c r="Q209" s="142">
        <v>0</v>
      </c>
      <c r="R209" s="142">
        <f>Q209*H209</f>
        <v>0</v>
      </c>
      <c r="S209" s="142">
        <v>0</v>
      </c>
      <c r="T209" s="143">
        <f>S209*H209</f>
        <v>0</v>
      </c>
      <c r="AR209" s="16" t="s">
        <v>244</v>
      </c>
      <c r="AT209" s="16" t="s">
        <v>137</v>
      </c>
      <c r="AU209" s="16" t="s">
        <v>79</v>
      </c>
      <c r="AY209" s="16" t="s">
        <v>135</v>
      </c>
      <c r="BE209" s="144">
        <f>IF(N209="základní",J209,0)</f>
        <v>0</v>
      </c>
      <c r="BF209" s="144">
        <f>IF(N209="snížená",J209,0)</f>
        <v>0</v>
      </c>
      <c r="BG209" s="144">
        <f>IF(N209="zákl. přenesená",J209,0)</f>
        <v>0</v>
      </c>
      <c r="BH209" s="144">
        <f>IF(N209="sníž. přenesená",J209,0)</f>
        <v>0</v>
      </c>
      <c r="BI209" s="144">
        <f>IF(N209="nulová",J209,0)</f>
        <v>0</v>
      </c>
      <c r="BJ209" s="16" t="s">
        <v>77</v>
      </c>
      <c r="BK209" s="144">
        <f>ROUND(I209*H209,2)</f>
        <v>0</v>
      </c>
      <c r="BL209" s="16" t="s">
        <v>244</v>
      </c>
      <c r="BM209" s="16" t="s">
        <v>1429</v>
      </c>
    </row>
    <row r="210" spans="2:47" s="1" customFormat="1" ht="12">
      <c r="B210" s="288"/>
      <c r="C210" s="262"/>
      <c r="D210" s="263" t="s">
        <v>144</v>
      </c>
      <c r="E210" s="262"/>
      <c r="F210" s="264" t="s">
        <v>1428</v>
      </c>
      <c r="G210" s="262"/>
      <c r="H210" s="262"/>
      <c r="I210" s="84"/>
      <c r="L210" s="30"/>
      <c r="M210" s="145"/>
      <c r="N210" s="49"/>
      <c r="O210" s="49"/>
      <c r="P210" s="49"/>
      <c r="Q210" s="49"/>
      <c r="R210" s="49"/>
      <c r="S210" s="49"/>
      <c r="T210" s="50"/>
      <c r="AT210" s="16" t="s">
        <v>144</v>
      </c>
      <c r="AU210" s="16" t="s">
        <v>79</v>
      </c>
    </row>
    <row r="211" spans="2:65" s="1" customFormat="1" ht="16.5" customHeight="1">
      <c r="B211" s="288"/>
      <c r="C211" s="257" t="s">
        <v>491</v>
      </c>
      <c r="D211" s="257" t="s">
        <v>137</v>
      </c>
      <c r="E211" s="258" t="s">
        <v>1430</v>
      </c>
      <c r="F211" s="259" t="s">
        <v>1431</v>
      </c>
      <c r="G211" s="260" t="s">
        <v>621</v>
      </c>
      <c r="H211" s="261">
        <v>1</v>
      </c>
      <c r="I211" s="138"/>
      <c r="J211" s="139">
        <f>ROUND(I211*H211,2)</f>
        <v>0</v>
      </c>
      <c r="K211" s="137" t="s">
        <v>3</v>
      </c>
      <c r="L211" s="30"/>
      <c r="M211" s="140" t="s">
        <v>3</v>
      </c>
      <c r="N211" s="141" t="s">
        <v>41</v>
      </c>
      <c r="O211" s="49"/>
      <c r="P211" s="142">
        <f>O211*H211</f>
        <v>0</v>
      </c>
      <c r="Q211" s="142">
        <v>0</v>
      </c>
      <c r="R211" s="142">
        <f>Q211*H211</f>
        <v>0</v>
      </c>
      <c r="S211" s="142">
        <v>0</v>
      </c>
      <c r="T211" s="143">
        <f>S211*H211</f>
        <v>0</v>
      </c>
      <c r="AR211" s="16" t="s">
        <v>244</v>
      </c>
      <c r="AT211" s="16" t="s">
        <v>137</v>
      </c>
      <c r="AU211" s="16" t="s">
        <v>79</v>
      </c>
      <c r="AY211" s="16" t="s">
        <v>135</v>
      </c>
      <c r="BE211" s="144">
        <f>IF(N211="základní",J211,0)</f>
        <v>0</v>
      </c>
      <c r="BF211" s="144">
        <f>IF(N211="snížená",J211,0)</f>
        <v>0</v>
      </c>
      <c r="BG211" s="144">
        <f>IF(N211="zákl. přenesená",J211,0)</f>
        <v>0</v>
      </c>
      <c r="BH211" s="144">
        <f>IF(N211="sníž. přenesená",J211,0)</f>
        <v>0</v>
      </c>
      <c r="BI211" s="144">
        <f>IF(N211="nulová",J211,0)</f>
        <v>0</v>
      </c>
      <c r="BJ211" s="16" t="s">
        <v>77</v>
      </c>
      <c r="BK211" s="144">
        <f>ROUND(I211*H211,2)</f>
        <v>0</v>
      </c>
      <c r="BL211" s="16" t="s">
        <v>244</v>
      </c>
      <c r="BM211" s="16" t="s">
        <v>1432</v>
      </c>
    </row>
    <row r="212" spans="2:47" s="1" customFormat="1" ht="12">
      <c r="B212" s="288"/>
      <c r="C212" s="262"/>
      <c r="D212" s="263" t="s">
        <v>144</v>
      </c>
      <c r="E212" s="262"/>
      <c r="F212" s="264" t="s">
        <v>1431</v>
      </c>
      <c r="G212" s="262"/>
      <c r="H212" s="262"/>
      <c r="I212" s="84"/>
      <c r="L212" s="30"/>
      <c r="M212" s="145"/>
      <c r="N212" s="49"/>
      <c r="O212" s="49"/>
      <c r="P212" s="49"/>
      <c r="Q212" s="49"/>
      <c r="R212" s="49"/>
      <c r="S212" s="49"/>
      <c r="T212" s="50"/>
      <c r="AT212" s="16" t="s">
        <v>144</v>
      </c>
      <c r="AU212" s="16" t="s">
        <v>79</v>
      </c>
    </row>
    <row r="213" spans="2:65" s="1" customFormat="1" ht="16.5" customHeight="1">
      <c r="B213" s="288"/>
      <c r="C213" s="257" t="s">
        <v>500</v>
      </c>
      <c r="D213" s="257" t="s">
        <v>137</v>
      </c>
      <c r="E213" s="258" t="s">
        <v>1433</v>
      </c>
      <c r="F213" s="259" t="s">
        <v>1703</v>
      </c>
      <c r="G213" s="260" t="s">
        <v>621</v>
      </c>
      <c r="H213" s="261">
        <v>1</v>
      </c>
      <c r="I213" s="138"/>
      <c r="J213" s="139">
        <f>ROUND(I213*H213,2)</f>
        <v>0</v>
      </c>
      <c r="K213" s="137" t="s">
        <v>3</v>
      </c>
      <c r="L213" s="30"/>
      <c r="M213" s="140" t="s">
        <v>3</v>
      </c>
      <c r="N213" s="141" t="s">
        <v>41</v>
      </c>
      <c r="O213" s="49"/>
      <c r="P213" s="142">
        <f>O213*H213</f>
        <v>0</v>
      </c>
      <c r="Q213" s="142">
        <v>0</v>
      </c>
      <c r="R213" s="142">
        <f>Q213*H213</f>
        <v>0</v>
      </c>
      <c r="S213" s="142">
        <v>0</v>
      </c>
      <c r="T213" s="143">
        <f>S213*H213</f>
        <v>0</v>
      </c>
      <c r="AR213" s="16" t="s">
        <v>244</v>
      </c>
      <c r="AT213" s="16" t="s">
        <v>137</v>
      </c>
      <c r="AU213" s="16" t="s">
        <v>79</v>
      </c>
      <c r="AY213" s="16" t="s">
        <v>135</v>
      </c>
      <c r="BE213" s="144">
        <f>IF(N213="základní",J213,0)</f>
        <v>0</v>
      </c>
      <c r="BF213" s="144">
        <f>IF(N213="snížená",J213,0)</f>
        <v>0</v>
      </c>
      <c r="BG213" s="144">
        <f>IF(N213="zákl. přenesená",J213,0)</f>
        <v>0</v>
      </c>
      <c r="BH213" s="144">
        <f>IF(N213="sníž. přenesená",J213,0)</f>
        <v>0</v>
      </c>
      <c r="BI213" s="144">
        <f>IF(N213="nulová",J213,0)</f>
        <v>0</v>
      </c>
      <c r="BJ213" s="16" t="s">
        <v>77</v>
      </c>
      <c r="BK213" s="144">
        <f>ROUND(I213*H213,2)</f>
        <v>0</v>
      </c>
      <c r="BL213" s="16" t="s">
        <v>244</v>
      </c>
      <c r="BM213" s="16" t="s">
        <v>1434</v>
      </c>
    </row>
    <row r="214" spans="2:47" s="1" customFormat="1" ht="12">
      <c r="B214" s="288"/>
      <c r="C214" s="262"/>
      <c r="D214" s="263" t="s">
        <v>144</v>
      </c>
      <c r="E214" s="262"/>
      <c r="F214" s="259" t="s">
        <v>1703</v>
      </c>
      <c r="G214" s="262"/>
      <c r="H214" s="262"/>
      <c r="I214" s="84"/>
      <c r="L214" s="30"/>
      <c r="M214" s="145"/>
      <c r="N214" s="49"/>
      <c r="O214" s="49"/>
      <c r="P214" s="49"/>
      <c r="Q214" s="49"/>
      <c r="R214" s="49"/>
      <c r="S214" s="49"/>
      <c r="T214" s="50"/>
      <c r="AT214" s="16" t="s">
        <v>144</v>
      </c>
      <c r="AU214" s="16" t="s">
        <v>79</v>
      </c>
    </row>
    <row r="215" spans="2:65" s="1" customFormat="1" ht="16.5" customHeight="1">
      <c r="B215" s="288"/>
      <c r="C215" s="257" t="s">
        <v>506</v>
      </c>
      <c r="D215" s="257" t="s">
        <v>137</v>
      </c>
      <c r="E215" s="258" t="s">
        <v>1435</v>
      </c>
      <c r="F215" s="259" t="s">
        <v>1436</v>
      </c>
      <c r="G215" s="260" t="s">
        <v>621</v>
      </c>
      <c r="H215" s="261">
        <v>48</v>
      </c>
      <c r="I215" s="138"/>
      <c r="J215" s="139">
        <f>ROUND(I215*H215,2)</f>
        <v>0</v>
      </c>
      <c r="K215" s="137" t="s">
        <v>3</v>
      </c>
      <c r="L215" s="30"/>
      <c r="M215" s="140" t="s">
        <v>3</v>
      </c>
      <c r="N215" s="141" t="s">
        <v>41</v>
      </c>
      <c r="O215" s="49"/>
      <c r="P215" s="142">
        <f>O215*H215</f>
        <v>0</v>
      </c>
      <c r="Q215" s="142">
        <v>0</v>
      </c>
      <c r="R215" s="142">
        <f>Q215*H215</f>
        <v>0</v>
      </c>
      <c r="S215" s="142">
        <v>0</v>
      </c>
      <c r="T215" s="143">
        <f>S215*H215</f>
        <v>0</v>
      </c>
      <c r="AR215" s="16" t="s">
        <v>244</v>
      </c>
      <c r="AT215" s="16" t="s">
        <v>137</v>
      </c>
      <c r="AU215" s="16" t="s">
        <v>79</v>
      </c>
      <c r="AY215" s="16" t="s">
        <v>135</v>
      </c>
      <c r="BE215" s="144">
        <f>IF(N215="základní",J215,0)</f>
        <v>0</v>
      </c>
      <c r="BF215" s="144">
        <f>IF(N215="snížená",J215,0)</f>
        <v>0</v>
      </c>
      <c r="BG215" s="144">
        <f>IF(N215="zákl. přenesená",J215,0)</f>
        <v>0</v>
      </c>
      <c r="BH215" s="144">
        <f>IF(N215="sníž. přenesená",J215,0)</f>
        <v>0</v>
      </c>
      <c r="BI215" s="144">
        <f>IF(N215="nulová",J215,0)</f>
        <v>0</v>
      </c>
      <c r="BJ215" s="16" t="s">
        <v>77</v>
      </c>
      <c r="BK215" s="144">
        <f>ROUND(I215*H215,2)</f>
        <v>0</v>
      </c>
      <c r="BL215" s="16" t="s">
        <v>244</v>
      </c>
      <c r="BM215" s="16" t="s">
        <v>1437</v>
      </c>
    </row>
    <row r="216" spans="2:47" s="1" customFormat="1" ht="12">
      <c r="B216" s="288"/>
      <c r="C216" s="262"/>
      <c r="D216" s="263" t="s">
        <v>144</v>
      </c>
      <c r="E216" s="262"/>
      <c r="F216" s="264" t="s">
        <v>1436</v>
      </c>
      <c r="G216" s="262"/>
      <c r="H216" s="262"/>
      <c r="I216" s="84"/>
      <c r="L216" s="30"/>
      <c r="M216" s="145"/>
      <c r="N216" s="49"/>
      <c r="O216" s="49"/>
      <c r="P216" s="49"/>
      <c r="Q216" s="49"/>
      <c r="R216" s="49"/>
      <c r="S216" s="49"/>
      <c r="T216" s="50"/>
      <c r="AT216" s="16" t="s">
        <v>144</v>
      </c>
      <c r="AU216" s="16" t="s">
        <v>79</v>
      </c>
    </row>
    <row r="217" spans="2:65" s="1" customFormat="1" ht="16.5" customHeight="1">
      <c r="B217" s="288"/>
      <c r="C217" s="257" t="s">
        <v>512</v>
      </c>
      <c r="D217" s="257" t="s">
        <v>137</v>
      </c>
      <c r="E217" s="258" t="s">
        <v>1438</v>
      </c>
      <c r="F217" s="259" t="s">
        <v>1439</v>
      </c>
      <c r="G217" s="260" t="s">
        <v>621</v>
      </c>
      <c r="H217" s="261">
        <v>1</v>
      </c>
      <c r="I217" s="138"/>
      <c r="J217" s="139">
        <f>ROUND(I217*H217,2)</f>
        <v>0</v>
      </c>
      <c r="K217" s="137" t="s">
        <v>3</v>
      </c>
      <c r="L217" s="30"/>
      <c r="M217" s="140" t="s">
        <v>3</v>
      </c>
      <c r="N217" s="141" t="s">
        <v>41</v>
      </c>
      <c r="O217" s="49"/>
      <c r="P217" s="142">
        <f>O217*H217</f>
        <v>0</v>
      </c>
      <c r="Q217" s="142">
        <v>0</v>
      </c>
      <c r="R217" s="142">
        <f>Q217*H217</f>
        <v>0</v>
      </c>
      <c r="S217" s="142">
        <v>0</v>
      </c>
      <c r="T217" s="143">
        <f>S217*H217</f>
        <v>0</v>
      </c>
      <c r="AR217" s="16" t="s">
        <v>244</v>
      </c>
      <c r="AT217" s="16" t="s">
        <v>137</v>
      </c>
      <c r="AU217" s="16" t="s">
        <v>79</v>
      </c>
      <c r="AY217" s="16" t="s">
        <v>135</v>
      </c>
      <c r="BE217" s="144">
        <f>IF(N217="základní",J217,0)</f>
        <v>0</v>
      </c>
      <c r="BF217" s="144">
        <f>IF(N217="snížená",J217,0)</f>
        <v>0</v>
      </c>
      <c r="BG217" s="144">
        <f>IF(N217="zákl. přenesená",J217,0)</f>
        <v>0</v>
      </c>
      <c r="BH217" s="144">
        <f>IF(N217="sníž. přenesená",J217,0)</f>
        <v>0</v>
      </c>
      <c r="BI217" s="144">
        <f>IF(N217="nulová",J217,0)</f>
        <v>0</v>
      </c>
      <c r="BJ217" s="16" t="s">
        <v>77</v>
      </c>
      <c r="BK217" s="144">
        <f>ROUND(I217*H217,2)</f>
        <v>0</v>
      </c>
      <c r="BL217" s="16" t="s">
        <v>244</v>
      </c>
      <c r="BM217" s="16" t="s">
        <v>1440</v>
      </c>
    </row>
    <row r="218" spans="2:47" s="1" customFormat="1" ht="12">
      <c r="B218" s="288"/>
      <c r="C218" s="262"/>
      <c r="D218" s="263" t="s">
        <v>144</v>
      </c>
      <c r="E218" s="262"/>
      <c r="F218" s="264" t="s">
        <v>1439</v>
      </c>
      <c r="G218" s="262"/>
      <c r="H218" s="262"/>
      <c r="I218" s="84"/>
      <c r="L218" s="30"/>
      <c r="M218" s="145"/>
      <c r="N218" s="49"/>
      <c r="O218" s="49"/>
      <c r="P218" s="49"/>
      <c r="Q218" s="49"/>
      <c r="R218" s="49"/>
      <c r="S218" s="49"/>
      <c r="T218" s="50"/>
      <c r="AT218" s="16" t="s">
        <v>144</v>
      </c>
      <c r="AU218" s="16" t="s">
        <v>79</v>
      </c>
    </row>
    <row r="219" spans="2:65" s="1" customFormat="1" ht="16.5" customHeight="1">
      <c r="B219" s="288"/>
      <c r="C219" s="257" t="s">
        <v>518</v>
      </c>
      <c r="D219" s="257" t="s">
        <v>137</v>
      </c>
      <c r="E219" s="258" t="s">
        <v>1441</v>
      </c>
      <c r="F219" s="259" t="s">
        <v>1442</v>
      </c>
      <c r="G219" s="260" t="s">
        <v>621</v>
      </c>
      <c r="H219" s="261">
        <v>2</v>
      </c>
      <c r="I219" s="138"/>
      <c r="J219" s="139">
        <f>ROUND(I219*H219,2)</f>
        <v>0</v>
      </c>
      <c r="K219" s="137" t="s">
        <v>3</v>
      </c>
      <c r="L219" s="30"/>
      <c r="M219" s="140" t="s">
        <v>3</v>
      </c>
      <c r="N219" s="141" t="s">
        <v>41</v>
      </c>
      <c r="O219" s="49"/>
      <c r="P219" s="142">
        <f>O219*H219</f>
        <v>0</v>
      </c>
      <c r="Q219" s="142">
        <v>0</v>
      </c>
      <c r="R219" s="142">
        <f>Q219*H219</f>
        <v>0</v>
      </c>
      <c r="S219" s="142">
        <v>0</v>
      </c>
      <c r="T219" s="143">
        <f>S219*H219</f>
        <v>0</v>
      </c>
      <c r="AR219" s="16" t="s">
        <v>244</v>
      </c>
      <c r="AT219" s="16" t="s">
        <v>137</v>
      </c>
      <c r="AU219" s="16" t="s">
        <v>79</v>
      </c>
      <c r="AY219" s="16" t="s">
        <v>135</v>
      </c>
      <c r="BE219" s="144">
        <f>IF(N219="základní",J219,0)</f>
        <v>0</v>
      </c>
      <c r="BF219" s="144">
        <f>IF(N219="snížená",J219,0)</f>
        <v>0</v>
      </c>
      <c r="BG219" s="144">
        <f>IF(N219="zákl. přenesená",J219,0)</f>
        <v>0</v>
      </c>
      <c r="BH219" s="144">
        <f>IF(N219="sníž. přenesená",J219,0)</f>
        <v>0</v>
      </c>
      <c r="BI219" s="144">
        <f>IF(N219="nulová",J219,0)</f>
        <v>0</v>
      </c>
      <c r="BJ219" s="16" t="s">
        <v>77</v>
      </c>
      <c r="BK219" s="144">
        <f>ROUND(I219*H219,2)</f>
        <v>0</v>
      </c>
      <c r="BL219" s="16" t="s">
        <v>244</v>
      </c>
      <c r="BM219" s="16" t="s">
        <v>1443</v>
      </c>
    </row>
    <row r="220" spans="2:47" s="1" customFormat="1" ht="12">
      <c r="B220" s="288"/>
      <c r="C220" s="262"/>
      <c r="D220" s="263" t="s">
        <v>144</v>
      </c>
      <c r="E220" s="262"/>
      <c r="F220" s="264" t="s">
        <v>1442</v>
      </c>
      <c r="G220" s="262"/>
      <c r="H220" s="262"/>
      <c r="I220" s="84"/>
      <c r="L220" s="30"/>
      <c r="M220" s="145"/>
      <c r="N220" s="49"/>
      <c r="O220" s="49"/>
      <c r="P220" s="49"/>
      <c r="Q220" s="49"/>
      <c r="R220" s="49"/>
      <c r="S220" s="49"/>
      <c r="T220" s="50"/>
      <c r="AT220" s="16" t="s">
        <v>144</v>
      </c>
      <c r="AU220" s="16" t="s">
        <v>79</v>
      </c>
    </row>
    <row r="221" spans="2:65" s="1" customFormat="1" ht="16.5" customHeight="1">
      <c r="B221" s="288"/>
      <c r="C221" s="257" t="s">
        <v>524</v>
      </c>
      <c r="D221" s="257" t="s">
        <v>137</v>
      </c>
      <c r="E221" s="258" t="s">
        <v>1444</v>
      </c>
      <c r="F221" s="259" t="s">
        <v>1445</v>
      </c>
      <c r="G221" s="260" t="s">
        <v>621</v>
      </c>
      <c r="H221" s="261">
        <v>1</v>
      </c>
      <c r="I221" s="138"/>
      <c r="J221" s="139">
        <f>ROUND(I221*H221,2)</f>
        <v>0</v>
      </c>
      <c r="K221" s="137" t="s">
        <v>3</v>
      </c>
      <c r="L221" s="30"/>
      <c r="M221" s="140" t="s">
        <v>3</v>
      </c>
      <c r="N221" s="141" t="s">
        <v>41</v>
      </c>
      <c r="O221" s="49"/>
      <c r="P221" s="142">
        <f>O221*H221</f>
        <v>0</v>
      </c>
      <c r="Q221" s="142">
        <v>0</v>
      </c>
      <c r="R221" s="142">
        <f>Q221*H221</f>
        <v>0</v>
      </c>
      <c r="S221" s="142">
        <v>0</v>
      </c>
      <c r="T221" s="143">
        <f>S221*H221</f>
        <v>0</v>
      </c>
      <c r="AR221" s="16" t="s">
        <v>244</v>
      </c>
      <c r="AT221" s="16" t="s">
        <v>137</v>
      </c>
      <c r="AU221" s="16" t="s">
        <v>79</v>
      </c>
      <c r="AY221" s="16" t="s">
        <v>135</v>
      </c>
      <c r="BE221" s="144">
        <f>IF(N221="základní",J221,0)</f>
        <v>0</v>
      </c>
      <c r="BF221" s="144">
        <f>IF(N221="snížená",J221,0)</f>
        <v>0</v>
      </c>
      <c r="BG221" s="144">
        <f>IF(N221="zákl. přenesená",J221,0)</f>
        <v>0</v>
      </c>
      <c r="BH221" s="144">
        <f>IF(N221="sníž. přenesená",J221,0)</f>
        <v>0</v>
      </c>
      <c r="BI221" s="144">
        <f>IF(N221="nulová",J221,0)</f>
        <v>0</v>
      </c>
      <c r="BJ221" s="16" t="s">
        <v>77</v>
      </c>
      <c r="BK221" s="144">
        <f>ROUND(I221*H221,2)</f>
        <v>0</v>
      </c>
      <c r="BL221" s="16" t="s">
        <v>244</v>
      </c>
      <c r="BM221" s="16" t="s">
        <v>1446</v>
      </c>
    </row>
    <row r="222" spans="2:47" s="1" customFormat="1" ht="12">
      <c r="B222" s="288"/>
      <c r="C222" s="262"/>
      <c r="D222" s="263" t="s">
        <v>144</v>
      </c>
      <c r="E222" s="262"/>
      <c r="F222" s="264" t="s">
        <v>1445</v>
      </c>
      <c r="G222" s="262"/>
      <c r="H222" s="262"/>
      <c r="I222" s="84"/>
      <c r="L222" s="30"/>
      <c r="M222" s="145"/>
      <c r="N222" s="49"/>
      <c r="O222" s="49"/>
      <c r="P222" s="49"/>
      <c r="Q222" s="49"/>
      <c r="R222" s="49"/>
      <c r="S222" s="49"/>
      <c r="T222" s="50"/>
      <c r="AT222" s="16" t="s">
        <v>144</v>
      </c>
      <c r="AU222" s="16" t="s">
        <v>79</v>
      </c>
    </row>
    <row r="223" spans="2:65" s="1" customFormat="1" ht="16.5" customHeight="1">
      <c r="B223" s="288"/>
      <c r="C223" s="257" t="s">
        <v>529</v>
      </c>
      <c r="D223" s="257" t="s">
        <v>137</v>
      </c>
      <c r="E223" s="258" t="s">
        <v>1447</v>
      </c>
      <c r="F223" s="259" t="s">
        <v>1448</v>
      </c>
      <c r="G223" s="260" t="s">
        <v>621</v>
      </c>
      <c r="H223" s="261">
        <v>1</v>
      </c>
      <c r="I223" s="138"/>
      <c r="J223" s="139">
        <f>ROUND(I223*H223,2)</f>
        <v>0</v>
      </c>
      <c r="K223" s="137" t="s">
        <v>3</v>
      </c>
      <c r="L223" s="30"/>
      <c r="M223" s="140" t="s">
        <v>3</v>
      </c>
      <c r="N223" s="141" t="s">
        <v>41</v>
      </c>
      <c r="O223" s="49"/>
      <c r="P223" s="142">
        <f>O223*H223</f>
        <v>0</v>
      </c>
      <c r="Q223" s="142">
        <v>0</v>
      </c>
      <c r="R223" s="142">
        <f>Q223*H223</f>
        <v>0</v>
      </c>
      <c r="S223" s="142">
        <v>0</v>
      </c>
      <c r="T223" s="143">
        <f>S223*H223</f>
        <v>0</v>
      </c>
      <c r="AR223" s="16" t="s">
        <v>244</v>
      </c>
      <c r="AT223" s="16" t="s">
        <v>137</v>
      </c>
      <c r="AU223" s="16" t="s">
        <v>79</v>
      </c>
      <c r="AY223" s="16" t="s">
        <v>135</v>
      </c>
      <c r="BE223" s="144">
        <f>IF(N223="základní",J223,0)</f>
        <v>0</v>
      </c>
      <c r="BF223" s="144">
        <f>IF(N223="snížená",J223,0)</f>
        <v>0</v>
      </c>
      <c r="BG223" s="144">
        <f>IF(N223="zákl. přenesená",J223,0)</f>
        <v>0</v>
      </c>
      <c r="BH223" s="144">
        <f>IF(N223="sníž. přenesená",J223,0)</f>
        <v>0</v>
      </c>
      <c r="BI223" s="144">
        <f>IF(N223="nulová",J223,0)</f>
        <v>0</v>
      </c>
      <c r="BJ223" s="16" t="s">
        <v>77</v>
      </c>
      <c r="BK223" s="144">
        <f>ROUND(I223*H223,2)</f>
        <v>0</v>
      </c>
      <c r="BL223" s="16" t="s">
        <v>244</v>
      </c>
      <c r="BM223" s="16" t="s">
        <v>1449</v>
      </c>
    </row>
    <row r="224" spans="2:47" s="1" customFormat="1" ht="12">
      <c r="B224" s="288"/>
      <c r="C224" s="262"/>
      <c r="D224" s="263" t="s">
        <v>144</v>
      </c>
      <c r="E224" s="262"/>
      <c r="F224" s="264" t="s">
        <v>1448</v>
      </c>
      <c r="G224" s="262"/>
      <c r="H224" s="262"/>
      <c r="I224" s="84"/>
      <c r="L224" s="30"/>
      <c r="M224" s="145"/>
      <c r="N224" s="49"/>
      <c r="O224" s="49"/>
      <c r="P224" s="49"/>
      <c r="Q224" s="49"/>
      <c r="R224" s="49"/>
      <c r="S224" s="49"/>
      <c r="T224" s="50"/>
      <c r="AT224" s="16" t="s">
        <v>144</v>
      </c>
      <c r="AU224" s="16" t="s">
        <v>79</v>
      </c>
    </row>
    <row r="225" spans="2:65" s="1" customFormat="1" ht="16.5" customHeight="1">
      <c r="B225" s="288"/>
      <c r="C225" s="257" t="s">
        <v>536</v>
      </c>
      <c r="D225" s="257" t="s">
        <v>137</v>
      </c>
      <c r="E225" s="258" t="s">
        <v>1450</v>
      </c>
      <c r="F225" s="259" t="s">
        <v>1451</v>
      </c>
      <c r="G225" s="260" t="s">
        <v>275</v>
      </c>
      <c r="H225" s="261">
        <v>440</v>
      </c>
      <c r="I225" s="138"/>
      <c r="J225" s="139">
        <f>ROUND(I225*H225,2)</f>
        <v>0</v>
      </c>
      <c r="K225" s="137" t="s">
        <v>141</v>
      </c>
      <c r="L225" s="30"/>
      <c r="M225" s="140" t="s">
        <v>3</v>
      </c>
      <c r="N225" s="141" t="s">
        <v>41</v>
      </c>
      <c r="O225" s="49"/>
      <c r="P225" s="142">
        <f>O225*H225</f>
        <v>0</v>
      </c>
      <c r="Q225" s="142">
        <v>0</v>
      </c>
      <c r="R225" s="142">
        <f>Q225*H225</f>
        <v>0</v>
      </c>
      <c r="S225" s="142">
        <v>0</v>
      </c>
      <c r="T225" s="143">
        <f>S225*H225</f>
        <v>0</v>
      </c>
      <c r="AR225" s="16" t="s">
        <v>244</v>
      </c>
      <c r="AT225" s="16" t="s">
        <v>137</v>
      </c>
      <c r="AU225" s="16" t="s">
        <v>79</v>
      </c>
      <c r="AY225" s="16" t="s">
        <v>135</v>
      </c>
      <c r="BE225" s="144">
        <f>IF(N225="základní",J225,0)</f>
        <v>0</v>
      </c>
      <c r="BF225" s="144">
        <f>IF(N225="snížená",J225,0)</f>
        <v>0</v>
      </c>
      <c r="BG225" s="144">
        <f>IF(N225="zákl. přenesená",J225,0)</f>
        <v>0</v>
      </c>
      <c r="BH225" s="144">
        <f>IF(N225="sníž. přenesená",J225,0)</f>
        <v>0</v>
      </c>
      <c r="BI225" s="144">
        <f>IF(N225="nulová",J225,0)</f>
        <v>0</v>
      </c>
      <c r="BJ225" s="16" t="s">
        <v>77</v>
      </c>
      <c r="BK225" s="144">
        <f>ROUND(I225*H225,2)</f>
        <v>0</v>
      </c>
      <c r="BL225" s="16" t="s">
        <v>244</v>
      </c>
      <c r="BM225" s="16" t="s">
        <v>1452</v>
      </c>
    </row>
    <row r="226" spans="2:47" s="1" customFormat="1" ht="12">
      <c r="B226" s="288"/>
      <c r="C226" s="262"/>
      <c r="D226" s="263" t="s">
        <v>144</v>
      </c>
      <c r="E226" s="262"/>
      <c r="F226" s="348" t="s">
        <v>1453</v>
      </c>
      <c r="G226" s="262"/>
      <c r="H226" s="262"/>
      <c r="I226" s="84"/>
      <c r="L226" s="30"/>
      <c r="M226" s="145"/>
      <c r="N226" s="49"/>
      <c r="O226" s="49"/>
      <c r="P226" s="49"/>
      <c r="Q226" s="49"/>
      <c r="R226" s="49"/>
      <c r="S226" s="49"/>
      <c r="T226" s="50"/>
      <c r="AT226" s="16" t="s">
        <v>144</v>
      </c>
      <c r="AU226" s="16" t="s">
        <v>79</v>
      </c>
    </row>
    <row r="227" spans="2:65" s="1" customFormat="1" ht="16.5" customHeight="1">
      <c r="B227" s="288"/>
      <c r="C227" s="276" t="s">
        <v>543</v>
      </c>
      <c r="D227" s="276" t="s">
        <v>172</v>
      </c>
      <c r="E227" s="277" t="s">
        <v>1454</v>
      </c>
      <c r="F227" s="347" t="s">
        <v>1455</v>
      </c>
      <c r="G227" s="279" t="s">
        <v>275</v>
      </c>
      <c r="H227" s="280">
        <v>440</v>
      </c>
      <c r="I227" s="165"/>
      <c r="J227" s="166">
        <f>ROUND(I227*H227,2)</f>
        <v>0</v>
      </c>
      <c r="K227" s="164" t="s">
        <v>141</v>
      </c>
      <c r="L227" s="167"/>
      <c r="M227" s="168" t="s">
        <v>3</v>
      </c>
      <c r="N227" s="169" t="s">
        <v>41</v>
      </c>
      <c r="O227" s="49"/>
      <c r="P227" s="142">
        <f>O227*H227</f>
        <v>0</v>
      </c>
      <c r="Q227" s="142">
        <v>4E-05</v>
      </c>
      <c r="R227" s="142">
        <f>Q227*H227</f>
        <v>0.0176</v>
      </c>
      <c r="S227" s="142">
        <v>0</v>
      </c>
      <c r="T227" s="143">
        <f>S227*H227</f>
        <v>0</v>
      </c>
      <c r="AR227" s="16" t="s">
        <v>334</v>
      </c>
      <c r="AT227" s="16" t="s">
        <v>172</v>
      </c>
      <c r="AU227" s="16" t="s">
        <v>79</v>
      </c>
      <c r="AY227" s="16" t="s">
        <v>135</v>
      </c>
      <c r="BE227" s="144">
        <f>IF(N227="základní",J227,0)</f>
        <v>0</v>
      </c>
      <c r="BF227" s="144">
        <f>IF(N227="snížená",J227,0)</f>
        <v>0</v>
      </c>
      <c r="BG227" s="144">
        <f>IF(N227="zákl. přenesená",J227,0)</f>
        <v>0</v>
      </c>
      <c r="BH227" s="144">
        <f>IF(N227="sníž. přenesená",J227,0)</f>
        <v>0</v>
      </c>
      <c r="BI227" s="144">
        <f>IF(N227="nulová",J227,0)</f>
        <v>0</v>
      </c>
      <c r="BJ227" s="16" t="s">
        <v>77</v>
      </c>
      <c r="BK227" s="144">
        <f>ROUND(I227*H227,2)</f>
        <v>0</v>
      </c>
      <c r="BL227" s="16" t="s">
        <v>244</v>
      </c>
      <c r="BM227" s="16" t="s">
        <v>1456</v>
      </c>
    </row>
    <row r="228" spans="2:47" s="1" customFormat="1" ht="12">
      <c r="B228" s="288"/>
      <c r="C228" s="262"/>
      <c r="D228" s="263" t="s">
        <v>144</v>
      </c>
      <c r="E228" s="262"/>
      <c r="F228" s="264" t="s">
        <v>1455</v>
      </c>
      <c r="G228" s="262"/>
      <c r="H228" s="262"/>
      <c r="I228" s="84"/>
      <c r="L228" s="30"/>
      <c r="M228" s="145"/>
      <c r="N228" s="49"/>
      <c r="O228" s="49"/>
      <c r="P228" s="49"/>
      <c r="Q228" s="49"/>
      <c r="R228" s="49"/>
      <c r="S228" s="49"/>
      <c r="T228" s="50"/>
      <c r="AT228" s="16" t="s">
        <v>144</v>
      </c>
      <c r="AU228" s="16" t="s">
        <v>79</v>
      </c>
    </row>
    <row r="229" spans="2:65" s="1" customFormat="1" ht="16.5" customHeight="1">
      <c r="B229" s="288"/>
      <c r="C229" s="257" t="s">
        <v>549</v>
      </c>
      <c r="D229" s="257" t="s">
        <v>137</v>
      </c>
      <c r="E229" s="344" t="s">
        <v>1457</v>
      </c>
      <c r="F229" s="351" t="s">
        <v>1701</v>
      </c>
      <c r="G229" s="345" t="s">
        <v>621</v>
      </c>
      <c r="H229" s="261">
        <v>1</v>
      </c>
      <c r="I229" s="138"/>
      <c r="J229" s="139">
        <f>ROUND(I229*H229,2)</f>
        <v>0</v>
      </c>
      <c r="K229" s="137" t="s">
        <v>3</v>
      </c>
      <c r="L229" s="30"/>
      <c r="M229" s="140" t="s">
        <v>3</v>
      </c>
      <c r="N229" s="141" t="s">
        <v>41</v>
      </c>
      <c r="O229" s="49"/>
      <c r="P229" s="142">
        <f>O229*H229</f>
        <v>0</v>
      </c>
      <c r="Q229" s="142">
        <v>0</v>
      </c>
      <c r="R229" s="142">
        <f>Q229*H229</f>
        <v>0</v>
      </c>
      <c r="S229" s="142">
        <v>0</v>
      </c>
      <c r="T229" s="143">
        <f>S229*H229</f>
        <v>0</v>
      </c>
      <c r="AR229" s="16" t="s">
        <v>244</v>
      </c>
      <c r="AT229" s="16" t="s">
        <v>137</v>
      </c>
      <c r="AU229" s="16" t="s">
        <v>79</v>
      </c>
      <c r="AY229" s="16" t="s">
        <v>135</v>
      </c>
      <c r="BE229" s="144">
        <f>IF(N229="základní",J229,0)</f>
        <v>0</v>
      </c>
      <c r="BF229" s="144">
        <f>IF(N229="snížená",J229,0)</f>
        <v>0</v>
      </c>
      <c r="BG229" s="144">
        <f>IF(N229="zákl. přenesená",J229,0)</f>
        <v>0</v>
      </c>
      <c r="BH229" s="144">
        <f>IF(N229="sníž. přenesená",J229,0)</f>
        <v>0</v>
      </c>
      <c r="BI229" s="144">
        <f>IF(N229="nulová",J229,0)</f>
        <v>0</v>
      </c>
      <c r="BJ229" s="16" t="s">
        <v>77</v>
      </c>
      <c r="BK229" s="144">
        <f>ROUND(I229*H229,2)</f>
        <v>0</v>
      </c>
      <c r="BL229" s="16" t="s">
        <v>244</v>
      </c>
      <c r="BM229" s="16" t="s">
        <v>1458</v>
      </c>
    </row>
    <row r="230" spans="2:47" s="1" customFormat="1" ht="12">
      <c r="B230" s="288"/>
      <c r="C230" s="262"/>
      <c r="D230" s="263" t="s">
        <v>144</v>
      </c>
      <c r="E230" s="262"/>
      <c r="F230" s="350" t="s">
        <v>1700</v>
      </c>
      <c r="G230" s="262"/>
      <c r="H230" s="262"/>
      <c r="I230" s="84"/>
      <c r="L230" s="30"/>
      <c r="M230" s="145"/>
      <c r="N230" s="49"/>
      <c r="O230" s="49"/>
      <c r="P230" s="49"/>
      <c r="Q230" s="49"/>
      <c r="R230" s="49"/>
      <c r="S230" s="49"/>
      <c r="T230" s="50"/>
      <c r="AT230" s="16" t="s">
        <v>144</v>
      </c>
      <c r="AU230" s="16" t="s">
        <v>79</v>
      </c>
    </row>
    <row r="231" spans="2:65" s="1" customFormat="1" ht="16.5" customHeight="1">
      <c r="B231" s="288"/>
      <c r="C231" s="257" t="s">
        <v>554</v>
      </c>
      <c r="D231" s="257" t="s">
        <v>137</v>
      </c>
      <c r="E231" s="258" t="s">
        <v>1459</v>
      </c>
      <c r="F231" s="259" t="s">
        <v>1702</v>
      </c>
      <c r="G231" s="260" t="s">
        <v>621</v>
      </c>
      <c r="H231" s="261">
        <v>10</v>
      </c>
      <c r="I231" s="138"/>
      <c r="J231" s="139">
        <f>ROUND(I231*H231,2)</f>
        <v>0</v>
      </c>
      <c r="K231" s="137" t="s">
        <v>3</v>
      </c>
      <c r="L231" s="30"/>
      <c r="M231" s="140" t="s">
        <v>3</v>
      </c>
      <c r="N231" s="141" t="s">
        <v>41</v>
      </c>
      <c r="O231" s="49"/>
      <c r="P231" s="142">
        <f>O231*H231</f>
        <v>0</v>
      </c>
      <c r="Q231" s="142">
        <v>0</v>
      </c>
      <c r="R231" s="142">
        <f>Q231*H231</f>
        <v>0</v>
      </c>
      <c r="S231" s="142">
        <v>0</v>
      </c>
      <c r="T231" s="143">
        <f>S231*H231</f>
        <v>0</v>
      </c>
      <c r="AR231" s="16" t="s">
        <v>244</v>
      </c>
      <c r="AT231" s="16" t="s">
        <v>137</v>
      </c>
      <c r="AU231" s="16" t="s">
        <v>79</v>
      </c>
      <c r="AY231" s="16" t="s">
        <v>135</v>
      </c>
      <c r="BE231" s="144">
        <f>IF(N231="základní",J231,0)</f>
        <v>0</v>
      </c>
      <c r="BF231" s="144">
        <f>IF(N231="snížená",J231,0)</f>
        <v>0</v>
      </c>
      <c r="BG231" s="144">
        <f>IF(N231="zákl. přenesená",J231,0)</f>
        <v>0</v>
      </c>
      <c r="BH231" s="144">
        <f>IF(N231="sníž. přenesená",J231,0)</f>
        <v>0</v>
      </c>
      <c r="BI231" s="144">
        <f>IF(N231="nulová",J231,0)</f>
        <v>0</v>
      </c>
      <c r="BJ231" s="16" t="s">
        <v>77</v>
      </c>
      <c r="BK231" s="144">
        <f>ROUND(I231*H231,2)</f>
        <v>0</v>
      </c>
      <c r="BL231" s="16" t="s">
        <v>244</v>
      </c>
      <c r="BM231" s="16" t="s">
        <v>1460</v>
      </c>
    </row>
    <row r="232" spans="2:47" s="1" customFormat="1" ht="12">
      <c r="B232" s="288"/>
      <c r="C232" s="262"/>
      <c r="D232" s="263" t="s">
        <v>144</v>
      </c>
      <c r="E232" s="262"/>
      <c r="F232" s="352" t="s">
        <v>1702</v>
      </c>
      <c r="G232" s="262"/>
      <c r="H232" s="262"/>
      <c r="I232" s="84"/>
      <c r="L232" s="30"/>
      <c r="M232" s="145"/>
      <c r="N232" s="49"/>
      <c r="O232" s="49"/>
      <c r="P232" s="49"/>
      <c r="Q232" s="49"/>
      <c r="R232" s="49"/>
      <c r="S232" s="49"/>
      <c r="T232" s="50"/>
      <c r="AT232" s="16" t="s">
        <v>144</v>
      </c>
      <c r="AU232" s="16" t="s">
        <v>79</v>
      </c>
    </row>
    <row r="233" spans="2:65" s="1" customFormat="1" ht="16.5" customHeight="1">
      <c r="B233" s="288"/>
      <c r="C233" s="257" t="s">
        <v>561</v>
      </c>
      <c r="D233" s="257" t="s">
        <v>137</v>
      </c>
      <c r="E233" s="258" t="s">
        <v>1461</v>
      </c>
      <c r="F233" s="349" t="s">
        <v>1462</v>
      </c>
      <c r="G233" s="260" t="s">
        <v>676</v>
      </c>
      <c r="H233" s="261">
        <v>50</v>
      </c>
      <c r="I233" s="138"/>
      <c r="J233" s="139">
        <f>ROUND(I233*H233,2)</f>
        <v>0</v>
      </c>
      <c r="K233" s="137" t="s">
        <v>3</v>
      </c>
      <c r="L233" s="30"/>
      <c r="M233" s="140" t="s">
        <v>3</v>
      </c>
      <c r="N233" s="141" t="s">
        <v>41</v>
      </c>
      <c r="O233" s="49"/>
      <c r="P233" s="142">
        <f>O233*H233</f>
        <v>0</v>
      </c>
      <c r="Q233" s="142">
        <v>0</v>
      </c>
      <c r="R233" s="142">
        <f>Q233*H233</f>
        <v>0</v>
      </c>
      <c r="S233" s="142">
        <v>0</v>
      </c>
      <c r="T233" s="143">
        <f>S233*H233</f>
        <v>0</v>
      </c>
      <c r="AR233" s="16" t="s">
        <v>244</v>
      </c>
      <c r="AT233" s="16" t="s">
        <v>137</v>
      </c>
      <c r="AU233" s="16" t="s">
        <v>79</v>
      </c>
      <c r="AY233" s="16" t="s">
        <v>135</v>
      </c>
      <c r="BE233" s="144">
        <f>IF(N233="základní",J233,0)</f>
        <v>0</v>
      </c>
      <c r="BF233" s="144">
        <f>IF(N233="snížená",J233,0)</f>
        <v>0</v>
      </c>
      <c r="BG233" s="144">
        <f>IF(N233="zákl. přenesená",J233,0)</f>
        <v>0</v>
      </c>
      <c r="BH233" s="144">
        <f>IF(N233="sníž. přenesená",J233,0)</f>
        <v>0</v>
      </c>
      <c r="BI233" s="144">
        <f>IF(N233="nulová",J233,0)</f>
        <v>0</v>
      </c>
      <c r="BJ233" s="16" t="s">
        <v>77</v>
      </c>
      <c r="BK233" s="144">
        <f>ROUND(I233*H233,2)</f>
        <v>0</v>
      </c>
      <c r="BL233" s="16" t="s">
        <v>244</v>
      </c>
      <c r="BM233" s="16" t="s">
        <v>1463</v>
      </c>
    </row>
    <row r="234" spans="2:47" s="1" customFormat="1" ht="12">
      <c r="B234" s="288"/>
      <c r="C234" s="262"/>
      <c r="D234" s="263" t="s">
        <v>144</v>
      </c>
      <c r="E234" s="262"/>
      <c r="F234" s="346" t="s">
        <v>1462</v>
      </c>
      <c r="G234" s="262"/>
      <c r="H234" s="262"/>
      <c r="I234" s="84"/>
      <c r="L234" s="30"/>
      <c r="M234" s="145"/>
      <c r="N234" s="49"/>
      <c r="O234" s="49"/>
      <c r="P234" s="49"/>
      <c r="Q234" s="49"/>
      <c r="R234" s="49"/>
      <c r="S234" s="49"/>
      <c r="T234" s="50"/>
      <c r="AT234" s="16" t="s">
        <v>144</v>
      </c>
      <c r="AU234" s="16" t="s">
        <v>79</v>
      </c>
    </row>
    <row r="235" spans="2:65" s="1" customFormat="1" ht="16.5" customHeight="1">
      <c r="B235" s="288"/>
      <c r="C235" s="257" t="s">
        <v>566</v>
      </c>
      <c r="D235" s="257" t="s">
        <v>137</v>
      </c>
      <c r="E235" s="258" t="s">
        <v>1464</v>
      </c>
      <c r="F235" s="259" t="s">
        <v>1465</v>
      </c>
      <c r="G235" s="260" t="s">
        <v>621</v>
      </c>
      <c r="H235" s="261">
        <v>4</v>
      </c>
      <c r="I235" s="138"/>
      <c r="J235" s="139">
        <f>ROUND(I235*H235,2)</f>
        <v>0</v>
      </c>
      <c r="K235" s="137" t="s">
        <v>3</v>
      </c>
      <c r="L235" s="30"/>
      <c r="M235" s="140" t="s">
        <v>3</v>
      </c>
      <c r="N235" s="141" t="s">
        <v>41</v>
      </c>
      <c r="O235" s="49"/>
      <c r="P235" s="142">
        <f>O235*H235</f>
        <v>0</v>
      </c>
      <c r="Q235" s="142">
        <v>0</v>
      </c>
      <c r="R235" s="142">
        <f>Q235*H235</f>
        <v>0</v>
      </c>
      <c r="S235" s="142">
        <v>0</v>
      </c>
      <c r="T235" s="143">
        <f>S235*H235</f>
        <v>0</v>
      </c>
      <c r="AR235" s="16" t="s">
        <v>244</v>
      </c>
      <c r="AT235" s="16" t="s">
        <v>137</v>
      </c>
      <c r="AU235" s="16" t="s">
        <v>79</v>
      </c>
      <c r="AY235" s="16" t="s">
        <v>135</v>
      </c>
      <c r="BE235" s="144">
        <f>IF(N235="základní",J235,0)</f>
        <v>0</v>
      </c>
      <c r="BF235" s="144">
        <f>IF(N235="snížená",J235,0)</f>
        <v>0</v>
      </c>
      <c r="BG235" s="144">
        <f>IF(N235="zákl. přenesená",J235,0)</f>
        <v>0</v>
      </c>
      <c r="BH235" s="144">
        <f>IF(N235="sníž. přenesená",J235,0)</f>
        <v>0</v>
      </c>
      <c r="BI235" s="144">
        <f>IF(N235="nulová",J235,0)</f>
        <v>0</v>
      </c>
      <c r="BJ235" s="16" t="s">
        <v>77</v>
      </c>
      <c r="BK235" s="144">
        <f>ROUND(I235*H235,2)</f>
        <v>0</v>
      </c>
      <c r="BL235" s="16" t="s">
        <v>244</v>
      </c>
      <c r="BM235" s="16" t="s">
        <v>1466</v>
      </c>
    </row>
    <row r="236" spans="2:47" s="1" customFormat="1" ht="12">
      <c r="B236" s="288"/>
      <c r="C236" s="262"/>
      <c r="D236" s="263" t="s">
        <v>144</v>
      </c>
      <c r="E236" s="262"/>
      <c r="F236" s="264" t="s">
        <v>1465</v>
      </c>
      <c r="G236" s="262"/>
      <c r="H236" s="262"/>
      <c r="I236" s="84"/>
      <c r="L236" s="30"/>
      <c r="M236" s="145"/>
      <c r="N236" s="49"/>
      <c r="O236" s="49"/>
      <c r="P236" s="49"/>
      <c r="Q236" s="49"/>
      <c r="R236" s="49"/>
      <c r="S236" s="49"/>
      <c r="T236" s="50"/>
      <c r="AT236" s="16" t="s">
        <v>144</v>
      </c>
      <c r="AU236" s="16" t="s">
        <v>79</v>
      </c>
    </row>
    <row r="237" spans="2:65" s="1" customFormat="1" ht="16.5" customHeight="1">
      <c r="B237" s="288"/>
      <c r="C237" s="257" t="s">
        <v>572</v>
      </c>
      <c r="D237" s="257" t="s">
        <v>137</v>
      </c>
      <c r="E237" s="258" t="s">
        <v>1467</v>
      </c>
      <c r="F237" s="259" t="s">
        <v>1468</v>
      </c>
      <c r="G237" s="260" t="s">
        <v>1469</v>
      </c>
      <c r="H237" s="261">
        <v>1</v>
      </c>
      <c r="I237" s="138"/>
      <c r="J237" s="139">
        <f>ROUND(I237*H237,2)</f>
        <v>0</v>
      </c>
      <c r="K237" s="137" t="s">
        <v>3</v>
      </c>
      <c r="L237" s="30"/>
      <c r="M237" s="140" t="s">
        <v>3</v>
      </c>
      <c r="N237" s="141" t="s">
        <v>41</v>
      </c>
      <c r="O237" s="49"/>
      <c r="P237" s="142">
        <f>O237*H237</f>
        <v>0</v>
      </c>
      <c r="Q237" s="142">
        <v>0</v>
      </c>
      <c r="R237" s="142">
        <f>Q237*H237</f>
        <v>0</v>
      </c>
      <c r="S237" s="142">
        <v>0</v>
      </c>
      <c r="T237" s="143">
        <f>S237*H237</f>
        <v>0</v>
      </c>
      <c r="AR237" s="16" t="s">
        <v>244</v>
      </c>
      <c r="AT237" s="16" t="s">
        <v>137</v>
      </c>
      <c r="AU237" s="16" t="s">
        <v>79</v>
      </c>
      <c r="AY237" s="16" t="s">
        <v>135</v>
      </c>
      <c r="BE237" s="144">
        <f>IF(N237="základní",J237,0)</f>
        <v>0</v>
      </c>
      <c r="BF237" s="144">
        <f>IF(N237="snížená",J237,0)</f>
        <v>0</v>
      </c>
      <c r="BG237" s="144">
        <f>IF(N237="zákl. přenesená",J237,0)</f>
        <v>0</v>
      </c>
      <c r="BH237" s="144">
        <f>IF(N237="sníž. přenesená",J237,0)</f>
        <v>0</v>
      </c>
      <c r="BI237" s="144">
        <f>IF(N237="nulová",J237,0)</f>
        <v>0</v>
      </c>
      <c r="BJ237" s="16" t="s">
        <v>77</v>
      </c>
      <c r="BK237" s="144">
        <f>ROUND(I237*H237,2)</f>
        <v>0</v>
      </c>
      <c r="BL237" s="16" t="s">
        <v>244</v>
      </c>
      <c r="BM237" s="16" t="s">
        <v>1470</v>
      </c>
    </row>
    <row r="238" spans="2:47" s="1" customFormat="1" ht="12">
      <c r="B238" s="288"/>
      <c r="C238" s="262"/>
      <c r="D238" s="263" t="s">
        <v>144</v>
      </c>
      <c r="E238" s="262"/>
      <c r="F238" s="264" t="s">
        <v>1468</v>
      </c>
      <c r="G238" s="262"/>
      <c r="H238" s="262"/>
      <c r="I238" s="84"/>
      <c r="L238" s="30"/>
      <c r="M238" s="145"/>
      <c r="N238" s="49"/>
      <c r="O238" s="49"/>
      <c r="P238" s="49"/>
      <c r="Q238" s="49"/>
      <c r="R238" s="49"/>
      <c r="S238" s="49"/>
      <c r="T238" s="50"/>
      <c r="AT238" s="16" t="s">
        <v>144</v>
      </c>
      <c r="AU238" s="16" t="s">
        <v>79</v>
      </c>
    </row>
    <row r="239" spans="2:63" s="10" customFormat="1" ht="25.9" customHeight="1">
      <c r="B239" s="290"/>
      <c r="C239" s="253"/>
      <c r="D239" s="254" t="s">
        <v>68</v>
      </c>
      <c r="E239" s="255" t="s">
        <v>172</v>
      </c>
      <c r="F239" s="255" t="s">
        <v>1471</v>
      </c>
      <c r="G239" s="253"/>
      <c r="H239" s="253"/>
      <c r="I239" s="127"/>
      <c r="J239" s="128">
        <f>BK239</f>
        <v>0</v>
      </c>
      <c r="L239" s="125"/>
      <c r="M239" s="129"/>
      <c r="N239" s="130"/>
      <c r="O239" s="130"/>
      <c r="P239" s="131">
        <f>P240+P247</f>
        <v>0</v>
      </c>
      <c r="Q239" s="130"/>
      <c r="R239" s="131">
        <f>R240+R247</f>
        <v>0</v>
      </c>
      <c r="S239" s="130"/>
      <c r="T239" s="132">
        <f>T240+T247</f>
        <v>0</v>
      </c>
      <c r="AR239" s="126" t="s">
        <v>156</v>
      </c>
      <c r="AT239" s="133" t="s">
        <v>68</v>
      </c>
      <c r="AU239" s="133" t="s">
        <v>69</v>
      </c>
      <c r="AY239" s="126" t="s">
        <v>135</v>
      </c>
      <c r="BK239" s="134">
        <f>BK240+BK247</f>
        <v>0</v>
      </c>
    </row>
    <row r="240" spans="2:63" s="10" customFormat="1" ht="22.9" customHeight="1">
      <c r="B240" s="290"/>
      <c r="C240" s="253"/>
      <c r="D240" s="254" t="s">
        <v>68</v>
      </c>
      <c r="E240" s="256" t="s">
        <v>1472</v>
      </c>
      <c r="F240" s="256" t="s">
        <v>1473</v>
      </c>
      <c r="G240" s="253"/>
      <c r="H240" s="253"/>
      <c r="I240" s="127"/>
      <c r="J240" s="135">
        <f>BK240</f>
        <v>0</v>
      </c>
      <c r="L240" s="125"/>
      <c r="M240" s="129"/>
      <c r="N240" s="130"/>
      <c r="O240" s="130"/>
      <c r="P240" s="131">
        <f>SUM(P241:P246)</f>
        <v>0</v>
      </c>
      <c r="Q240" s="130"/>
      <c r="R240" s="131">
        <f>SUM(R241:R246)</f>
        <v>0</v>
      </c>
      <c r="S240" s="130"/>
      <c r="T240" s="132">
        <f>SUM(T241:T246)</f>
        <v>0</v>
      </c>
      <c r="AR240" s="126" t="s">
        <v>156</v>
      </c>
      <c r="AT240" s="133" t="s">
        <v>68</v>
      </c>
      <c r="AU240" s="133" t="s">
        <v>77</v>
      </c>
      <c r="AY240" s="126" t="s">
        <v>135</v>
      </c>
      <c r="BK240" s="134">
        <f>SUM(BK241:BK246)</f>
        <v>0</v>
      </c>
    </row>
    <row r="241" spans="2:65" s="1" customFormat="1" ht="16.5" customHeight="1">
      <c r="B241" s="288"/>
      <c r="C241" s="257" t="s">
        <v>577</v>
      </c>
      <c r="D241" s="257" t="s">
        <v>137</v>
      </c>
      <c r="E241" s="258" t="s">
        <v>1474</v>
      </c>
      <c r="F241" s="259" t="s">
        <v>1475</v>
      </c>
      <c r="G241" s="260" t="s">
        <v>587</v>
      </c>
      <c r="H241" s="261">
        <v>1</v>
      </c>
      <c r="I241" s="138"/>
      <c r="J241" s="139">
        <f>ROUND(I241*H241,2)</f>
        <v>0</v>
      </c>
      <c r="K241" s="137" t="s">
        <v>3</v>
      </c>
      <c r="L241" s="30"/>
      <c r="M241" s="140" t="s">
        <v>3</v>
      </c>
      <c r="N241" s="141" t="s">
        <v>41</v>
      </c>
      <c r="O241" s="49"/>
      <c r="P241" s="142">
        <f>O241*H241</f>
        <v>0</v>
      </c>
      <c r="Q241" s="142">
        <v>0</v>
      </c>
      <c r="R241" s="142">
        <f>Q241*H241</f>
        <v>0</v>
      </c>
      <c r="S241" s="142">
        <v>0</v>
      </c>
      <c r="T241" s="143">
        <f>S241*H241</f>
        <v>0</v>
      </c>
      <c r="AR241" s="16" t="s">
        <v>524</v>
      </c>
      <c r="AT241" s="16" t="s">
        <v>137</v>
      </c>
      <c r="AU241" s="16" t="s">
        <v>79</v>
      </c>
      <c r="AY241" s="16" t="s">
        <v>135</v>
      </c>
      <c r="BE241" s="144">
        <f>IF(N241="základní",J241,0)</f>
        <v>0</v>
      </c>
      <c r="BF241" s="144">
        <f>IF(N241="snížená",J241,0)</f>
        <v>0</v>
      </c>
      <c r="BG241" s="144">
        <f>IF(N241="zákl. přenesená",J241,0)</f>
        <v>0</v>
      </c>
      <c r="BH241" s="144">
        <f>IF(N241="sníž. přenesená",J241,0)</f>
        <v>0</v>
      </c>
      <c r="BI241" s="144">
        <f>IF(N241="nulová",J241,0)</f>
        <v>0</v>
      </c>
      <c r="BJ241" s="16" t="s">
        <v>77</v>
      </c>
      <c r="BK241" s="144">
        <f>ROUND(I241*H241,2)</f>
        <v>0</v>
      </c>
      <c r="BL241" s="16" t="s">
        <v>524</v>
      </c>
      <c r="BM241" s="16" t="s">
        <v>1476</v>
      </c>
    </row>
    <row r="242" spans="2:47" s="1" customFormat="1" ht="12">
      <c r="B242" s="288"/>
      <c r="C242" s="262"/>
      <c r="D242" s="263" t="s">
        <v>144</v>
      </c>
      <c r="E242" s="262"/>
      <c r="F242" s="264" t="s">
        <v>1475</v>
      </c>
      <c r="G242" s="262"/>
      <c r="H242" s="262"/>
      <c r="I242" s="84"/>
      <c r="L242" s="30"/>
      <c r="M242" s="145"/>
      <c r="N242" s="49"/>
      <c r="O242" s="49"/>
      <c r="P242" s="49"/>
      <c r="Q242" s="49"/>
      <c r="R242" s="49"/>
      <c r="S242" s="49"/>
      <c r="T242" s="50"/>
      <c r="AT242" s="16" t="s">
        <v>144</v>
      </c>
      <c r="AU242" s="16" t="s">
        <v>79</v>
      </c>
    </row>
    <row r="243" spans="2:65" s="1" customFormat="1" ht="16.5" customHeight="1">
      <c r="B243" s="288"/>
      <c r="C243" s="257" t="s">
        <v>584</v>
      </c>
      <c r="D243" s="257" t="s">
        <v>137</v>
      </c>
      <c r="E243" s="258" t="s">
        <v>1477</v>
      </c>
      <c r="F243" s="259" t="s">
        <v>1478</v>
      </c>
      <c r="G243" s="260" t="s">
        <v>587</v>
      </c>
      <c r="H243" s="261">
        <v>1</v>
      </c>
      <c r="I243" s="138"/>
      <c r="J243" s="139">
        <f>ROUND(I243*H243,2)</f>
        <v>0</v>
      </c>
      <c r="K243" s="137" t="s">
        <v>3</v>
      </c>
      <c r="L243" s="30"/>
      <c r="M243" s="140" t="s">
        <v>3</v>
      </c>
      <c r="N243" s="141" t="s">
        <v>41</v>
      </c>
      <c r="O243" s="49"/>
      <c r="P243" s="142">
        <f>O243*H243</f>
        <v>0</v>
      </c>
      <c r="Q243" s="142">
        <v>0</v>
      </c>
      <c r="R243" s="142">
        <f>Q243*H243</f>
        <v>0</v>
      </c>
      <c r="S243" s="142">
        <v>0</v>
      </c>
      <c r="T243" s="143">
        <f>S243*H243</f>
        <v>0</v>
      </c>
      <c r="AR243" s="16" t="s">
        <v>524</v>
      </c>
      <c r="AT243" s="16" t="s">
        <v>137</v>
      </c>
      <c r="AU243" s="16" t="s">
        <v>79</v>
      </c>
      <c r="AY243" s="16" t="s">
        <v>135</v>
      </c>
      <c r="BE243" s="144">
        <f>IF(N243="základní",J243,0)</f>
        <v>0</v>
      </c>
      <c r="BF243" s="144">
        <f>IF(N243="snížená",J243,0)</f>
        <v>0</v>
      </c>
      <c r="BG243" s="144">
        <f>IF(N243="zákl. přenesená",J243,0)</f>
        <v>0</v>
      </c>
      <c r="BH243" s="144">
        <f>IF(N243="sníž. přenesená",J243,0)</f>
        <v>0</v>
      </c>
      <c r="BI243" s="144">
        <f>IF(N243="nulová",J243,0)</f>
        <v>0</v>
      </c>
      <c r="BJ243" s="16" t="s">
        <v>77</v>
      </c>
      <c r="BK243" s="144">
        <f>ROUND(I243*H243,2)</f>
        <v>0</v>
      </c>
      <c r="BL243" s="16" t="s">
        <v>524</v>
      </c>
      <c r="BM243" s="16" t="s">
        <v>1479</v>
      </c>
    </row>
    <row r="244" spans="2:47" s="1" customFormat="1" ht="12">
      <c r="B244" s="288"/>
      <c r="C244" s="262"/>
      <c r="D244" s="263" t="s">
        <v>144</v>
      </c>
      <c r="E244" s="262"/>
      <c r="F244" s="264" t="s">
        <v>1478</v>
      </c>
      <c r="G244" s="262"/>
      <c r="H244" s="262"/>
      <c r="I244" s="84"/>
      <c r="L244" s="30"/>
      <c r="M244" s="145"/>
      <c r="N244" s="49"/>
      <c r="O244" s="49"/>
      <c r="P244" s="49"/>
      <c r="Q244" s="49"/>
      <c r="R244" s="49"/>
      <c r="S244" s="49"/>
      <c r="T244" s="50"/>
      <c r="AT244" s="16" t="s">
        <v>144</v>
      </c>
      <c r="AU244" s="16" t="s">
        <v>79</v>
      </c>
    </row>
    <row r="245" spans="2:65" s="1" customFormat="1" ht="16.5" customHeight="1">
      <c r="B245" s="288"/>
      <c r="C245" s="257" t="s">
        <v>589</v>
      </c>
      <c r="D245" s="257" t="s">
        <v>137</v>
      </c>
      <c r="E245" s="258" t="s">
        <v>1480</v>
      </c>
      <c r="F245" s="259" t="s">
        <v>1481</v>
      </c>
      <c r="G245" s="260" t="s">
        <v>223</v>
      </c>
      <c r="H245" s="261">
        <v>1</v>
      </c>
      <c r="I245" s="138"/>
      <c r="J245" s="139">
        <f>ROUND(I245*H245,2)</f>
        <v>0</v>
      </c>
      <c r="K245" s="137" t="s">
        <v>141</v>
      </c>
      <c r="L245" s="30"/>
      <c r="M245" s="140" t="s">
        <v>3</v>
      </c>
      <c r="N245" s="141" t="s">
        <v>41</v>
      </c>
      <c r="O245" s="49"/>
      <c r="P245" s="142">
        <f>O245*H245</f>
        <v>0</v>
      </c>
      <c r="Q245" s="142">
        <v>0</v>
      </c>
      <c r="R245" s="142">
        <f>Q245*H245</f>
        <v>0</v>
      </c>
      <c r="S245" s="142">
        <v>0</v>
      </c>
      <c r="T245" s="143">
        <f>S245*H245</f>
        <v>0</v>
      </c>
      <c r="AR245" s="16" t="s">
        <v>524</v>
      </c>
      <c r="AT245" s="16" t="s">
        <v>137</v>
      </c>
      <c r="AU245" s="16" t="s">
        <v>79</v>
      </c>
      <c r="AY245" s="16" t="s">
        <v>135</v>
      </c>
      <c r="BE245" s="144">
        <f>IF(N245="základní",J245,0)</f>
        <v>0</v>
      </c>
      <c r="BF245" s="144">
        <f>IF(N245="snížená",J245,0)</f>
        <v>0</v>
      </c>
      <c r="BG245" s="144">
        <f>IF(N245="zákl. přenesená",J245,0)</f>
        <v>0</v>
      </c>
      <c r="BH245" s="144">
        <f>IF(N245="sníž. přenesená",J245,0)</f>
        <v>0</v>
      </c>
      <c r="BI245" s="144">
        <f>IF(N245="nulová",J245,0)</f>
        <v>0</v>
      </c>
      <c r="BJ245" s="16" t="s">
        <v>77</v>
      </c>
      <c r="BK245" s="144">
        <f>ROUND(I245*H245,2)</f>
        <v>0</v>
      </c>
      <c r="BL245" s="16" t="s">
        <v>524</v>
      </c>
      <c r="BM245" s="16" t="s">
        <v>1482</v>
      </c>
    </row>
    <row r="246" spans="2:47" s="1" customFormat="1" ht="19.5">
      <c r="B246" s="288"/>
      <c r="C246" s="262"/>
      <c r="D246" s="263" t="s">
        <v>144</v>
      </c>
      <c r="E246" s="262"/>
      <c r="F246" s="264" t="s">
        <v>1483</v>
      </c>
      <c r="G246" s="262"/>
      <c r="H246" s="262"/>
      <c r="I246" s="84"/>
      <c r="L246" s="30"/>
      <c r="M246" s="145"/>
      <c r="N246" s="49"/>
      <c r="O246" s="49"/>
      <c r="P246" s="49"/>
      <c r="Q246" s="49"/>
      <c r="R246" s="49"/>
      <c r="S246" s="49"/>
      <c r="T246" s="50"/>
      <c r="AT246" s="16" t="s">
        <v>144</v>
      </c>
      <c r="AU246" s="16" t="s">
        <v>79</v>
      </c>
    </row>
    <row r="247" spans="2:63" s="10" customFormat="1" ht="22.9" customHeight="1">
      <c r="B247" s="290"/>
      <c r="C247" s="253"/>
      <c r="D247" s="254" t="s">
        <v>68</v>
      </c>
      <c r="E247" s="256" t="s">
        <v>1484</v>
      </c>
      <c r="F247" s="256" t="s">
        <v>1485</v>
      </c>
      <c r="G247" s="253"/>
      <c r="H247" s="253"/>
      <c r="I247" s="127"/>
      <c r="J247" s="135">
        <f>BK247</f>
        <v>0</v>
      </c>
      <c r="L247" s="125"/>
      <c r="M247" s="129"/>
      <c r="N247" s="130"/>
      <c r="O247" s="130"/>
      <c r="P247" s="131">
        <f>SUM(P248:P249)</f>
        <v>0</v>
      </c>
      <c r="Q247" s="130"/>
      <c r="R247" s="131">
        <f>SUM(R248:R249)</f>
        <v>0</v>
      </c>
      <c r="S247" s="130"/>
      <c r="T247" s="132">
        <f>SUM(T248:T249)</f>
        <v>0</v>
      </c>
      <c r="AR247" s="126" t="s">
        <v>156</v>
      </c>
      <c r="AT247" s="133" t="s">
        <v>68</v>
      </c>
      <c r="AU247" s="133" t="s">
        <v>77</v>
      </c>
      <c r="AY247" s="126" t="s">
        <v>135</v>
      </c>
      <c r="BK247" s="134">
        <f>SUM(BK248:BK249)</f>
        <v>0</v>
      </c>
    </row>
    <row r="248" spans="2:65" s="1" customFormat="1" ht="16.5" customHeight="1">
      <c r="B248" s="288"/>
      <c r="C248" s="257" t="s">
        <v>593</v>
      </c>
      <c r="D248" s="257" t="s">
        <v>137</v>
      </c>
      <c r="E248" s="258" t="s">
        <v>1486</v>
      </c>
      <c r="F248" s="259" t="s">
        <v>1487</v>
      </c>
      <c r="G248" s="260" t="s">
        <v>1469</v>
      </c>
      <c r="H248" s="261">
        <v>1</v>
      </c>
      <c r="I248" s="138"/>
      <c r="J248" s="139">
        <f>ROUND(I248*H248,2)</f>
        <v>0</v>
      </c>
      <c r="K248" s="137" t="s">
        <v>141</v>
      </c>
      <c r="L248" s="30"/>
      <c r="M248" s="140" t="s">
        <v>3</v>
      </c>
      <c r="N248" s="141" t="s">
        <v>41</v>
      </c>
      <c r="O248" s="49"/>
      <c r="P248" s="142">
        <f>O248*H248</f>
        <v>0</v>
      </c>
      <c r="Q248" s="142">
        <v>0</v>
      </c>
      <c r="R248" s="142">
        <f>Q248*H248</f>
        <v>0</v>
      </c>
      <c r="S248" s="142">
        <v>0</v>
      </c>
      <c r="T248" s="143">
        <f>S248*H248</f>
        <v>0</v>
      </c>
      <c r="AR248" s="16" t="s">
        <v>524</v>
      </c>
      <c r="AT248" s="16" t="s">
        <v>137</v>
      </c>
      <c r="AU248" s="16" t="s">
        <v>79</v>
      </c>
      <c r="AY248" s="16" t="s">
        <v>135</v>
      </c>
      <c r="BE248" s="144">
        <f>IF(N248="základní",J248,0)</f>
        <v>0</v>
      </c>
      <c r="BF248" s="144">
        <f>IF(N248="snížená",J248,0)</f>
        <v>0</v>
      </c>
      <c r="BG248" s="144">
        <f>IF(N248="zákl. přenesená",J248,0)</f>
        <v>0</v>
      </c>
      <c r="BH248" s="144">
        <f>IF(N248="sníž. přenesená",J248,0)</f>
        <v>0</v>
      </c>
      <c r="BI248" s="144">
        <f>IF(N248="nulová",J248,0)</f>
        <v>0</v>
      </c>
      <c r="BJ248" s="16" t="s">
        <v>77</v>
      </c>
      <c r="BK248" s="144">
        <f>ROUND(I248*H248,2)</f>
        <v>0</v>
      </c>
      <c r="BL248" s="16" t="s">
        <v>524</v>
      </c>
      <c r="BM248" s="16" t="s">
        <v>1488</v>
      </c>
    </row>
    <row r="249" spans="2:47" s="1" customFormat="1" ht="12">
      <c r="B249" s="288"/>
      <c r="C249" s="262"/>
      <c r="D249" s="263" t="s">
        <v>144</v>
      </c>
      <c r="E249" s="262"/>
      <c r="F249" s="264" t="s">
        <v>1489</v>
      </c>
      <c r="G249" s="262"/>
      <c r="H249" s="262"/>
      <c r="I249" s="84"/>
      <c r="L249" s="30"/>
      <c r="M249" s="170"/>
      <c r="N249" s="171"/>
      <c r="O249" s="171"/>
      <c r="P249" s="171"/>
      <c r="Q249" s="171"/>
      <c r="R249" s="171"/>
      <c r="S249" s="171"/>
      <c r="T249" s="172"/>
      <c r="AT249" s="16" t="s">
        <v>144</v>
      </c>
      <c r="AU249" s="16" t="s">
        <v>79</v>
      </c>
    </row>
    <row r="250" spans="2:12" s="1" customFormat="1" ht="6.95" customHeight="1">
      <c r="B250" s="294"/>
      <c r="C250" s="286"/>
      <c r="D250" s="286"/>
      <c r="E250" s="286"/>
      <c r="F250" s="286"/>
      <c r="G250" s="286"/>
      <c r="H250" s="286"/>
      <c r="I250" s="100"/>
      <c r="J250" s="40"/>
      <c r="K250" s="40"/>
      <c r="L250" s="30"/>
    </row>
  </sheetData>
  <sheetProtection algorithmName="SHA-512" hashValue="Hj53XDlNzD5wCTurRT5p7nWjwtTblJo4W5c1QubKSUlsC6V9DdMyad5BXgbcexP2QvSOR9fJP8D8HEQ9XLyxZg==" saltValue="hhBil6cTg5/QiSYJU9DhvA==" spinCount="100000" sheet="1" objects="1" scenarios="1"/>
  <autoFilter ref="C84:K249"/>
  <mergeCells count="9">
    <mergeCell ref="E50:H50"/>
    <mergeCell ref="E75:H75"/>
    <mergeCell ref="E77:H77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96"/>
  <sheetViews>
    <sheetView showGridLines="0" workbookViewId="0" topLeftCell="A1">
      <selection activeCell="I32" sqref="I32:I34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82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320" t="s">
        <v>6</v>
      </c>
      <c r="M2" s="321"/>
      <c r="N2" s="321"/>
      <c r="O2" s="321"/>
      <c r="P2" s="321"/>
      <c r="Q2" s="321"/>
      <c r="R2" s="321"/>
      <c r="S2" s="321"/>
      <c r="T2" s="321"/>
      <c r="U2" s="321"/>
      <c r="V2" s="321"/>
      <c r="AT2" s="16" t="s">
        <v>91</v>
      </c>
    </row>
    <row r="3" spans="2:46" ht="6.95" customHeight="1">
      <c r="B3" s="17"/>
      <c r="C3" s="18"/>
      <c r="D3" s="18"/>
      <c r="E3" s="18"/>
      <c r="F3" s="18"/>
      <c r="G3" s="18"/>
      <c r="H3" s="18"/>
      <c r="I3" s="83"/>
      <c r="J3" s="18"/>
      <c r="K3" s="18"/>
      <c r="L3" s="19"/>
      <c r="AT3" s="16" t="s">
        <v>79</v>
      </c>
    </row>
    <row r="4" spans="2:46" ht="24.95" customHeight="1">
      <c r="B4" s="19"/>
      <c r="D4" s="20" t="s">
        <v>92</v>
      </c>
      <c r="L4" s="19"/>
      <c r="M4" s="21" t="s">
        <v>11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25" t="s">
        <v>17</v>
      </c>
      <c r="L6" s="19"/>
    </row>
    <row r="7" spans="2:12" ht="16.5" customHeight="1">
      <c r="B7" s="19"/>
      <c r="E7" s="332" t="str">
        <f>'Rekapitulace stavby'!K6</f>
        <v>Stavební úpravy objektu správní budovy střediska Kohinoor PKÚ s.p.</v>
      </c>
      <c r="F7" s="333"/>
      <c r="G7" s="333"/>
      <c r="H7" s="333"/>
      <c r="L7" s="19"/>
    </row>
    <row r="8" spans="2:12" s="1" customFormat="1" ht="12" customHeight="1">
      <c r="B8" s="30"/>
      <c r="D8" s="25" t="s">
        <v>93</v>
      </c>
      <c r="I8" s="84"/>
      <c r="L8" s="30"/>
    </row>
    <row r="9" spans="2:12" s="1" customFormat="1" ht="36.95" customHeight="1">
      <c r="B9" s="30"/>
      <c r="E9" s="317" t="s">
        <v>1490</v>
      </c>
      <c r="F9" s="316"/>
      <c r="G9" s="316"/>
      <c r="H9" s="316"/>
      <c r="I9" s="84"/>
      <c r="L9" s="30"/>
    </row>
    <row r="10" spans="2:12" s="1" customFormat="1" ht="12">
      <c r="B10" s="30"/>
      <c r="I10" s="84"/>
      <c r="L10" s="30"/>
    </row>
    <row r="11" spans="2:12" s="1" customFormat="1" ht="12" customHeight="1">
      <c r="B11" s="30"/>
      <c r="D11" s="25" t="s">
        <v>19</v>
      </c>
      <c r="F11" s="16" t="s">
        <v>3</v>
      </c>
      <c r="I11" s="85" t="s">
        <v>20</v>
      </c>
      <c r="J11" s="16" t="s">
        <v>3</v>
      </c>
      <c r="L11" s="30"/>
    </row>
    <row r="12" spans="2:12" s="1" customFormat="1" ht="12" customHeight="1">
      <c r="B12" s="30"/>
      <c r="D12" s="25" t="s">
        <v>21</v>
      </c>
      <c r="F12" s="16" t="s">
        <v>22</v>
      </c>
      <c r="I12" s="85" t="s">
        <v>23</v>
      </c>
      <c r="J12" s="287" t="str">
        <f>'Rekapitulace stavby'!AN8</f>
        <v>30. 8. 2019</v>
      </c>
      <c r="L12" s="30"/>
    </row>
    <row r="13" spans="2:12" s="1" customFormat="1" ht="10.9" customHeight="1">
      <c r="B13" s="30"/>
      <c r="I13" s="84"/>
      <c r="L13" s="30"/>
    </row>
    <row r="14" spans="2:12" s="1" customFormat="1" ht="12" customHeight="1">
      <c r="B14" s="30"/>
      <c r="D14" s="25" t="s">
        <v>25</v>
      </c>
      <c r="I14" s="85" t="s">
        <v>26</v>
      </c>
      <c r="J14" s="16" t="str">
        <f>IF('Rekapitulace stavby'!AN10="","",'Rekapitulace stavby'!AN10)</f>
        <v/>
      </c>
      <c r="L14" s="30"/>
    </row>
    <row r="15" spans="2:12" s="1" customFormat="1" ht="18" customHeight="1">
      <c r="B15" s="30"/>
      <c r="E15" s="16" t="str">
        <f>IF('Rekapitulace stavby'!E11="","",'Rekapitulace stavby'!E11)</f>
        <v xml:space="preserve"> </v>
      </c>
      <c r="I15" s="85" t="s">
        <v>27</v>
      </c>
      <c r="J15" s="16" t="str">
        <f>IF('Rekapitulace stavby'!AN11="","",'Rekapitulace stavby'!AN11)</f>
        <v/>
      </c>
      <c r="L15" s="30"/>
    </row>
    <row r="16" spans="2:12" s="1" customFormat="1" ht="6.95" customHeight="1">
      <c r="B16" s="30"/>
      <c r="I16" s="84"/>
      <c r="L16" s="30"/>
    </row>
    <row r="17" spans="2:12" s="1" customFormat="1" ht="12" customHeight="1">
      <c r="B17" s="30"/>
      <c r="D17" s="25" t="s">
        <v>28</v>
      </c>
      <c r="I17" s="85" t="s">
        <v>26</v>
      </c>
      <c r="J17" s="26" t="str">
        <f>'Rekapitulace stavby'!AN13</f>
        <v>Vyplň údaj</v>
      </c>
      <c r="L17" s="30"/>
    </row>
    <row r="18" spans="2:12" s="1" customFormat="1" ht="18" customHeight="1">
      <c r="B18" s="30"/>
      <c r="E18" s="334" t="str">
        <f>'Rekapitulace stavby'!E14</f>
        <v>Vyplň údaj</v>
      </c>
      <c r="F18" s="335"/>
      <c r="G18" s="335"/>
      <c r="H18" s="335"/>
      <c r="I18" s="85" t="s">
        <v>27</v>
      </c>
      <c r="J18" s="26" t="str">
        <f>'Rekapitulace stavby'!AN14</f>
        <v>Vyplň údaj</v>
      </c>
      <c r="L18" s="30"/>
    </row>
    <row r="19" spans="2:12" s="1" customFormat="1" ht="6.95" customHeight="1">
      <c r="B19" s="30"/>
      <c r="I19" s="84"/>
      <c r="L19" s="30"/>
    </row>
    <row r="20" spans="2:12" s="1" customFormat="1" ht="12" customHeight="1">
      <c r="B20" s="30"/>
      <c r="D20" s="25" t="s">
        <v>30</v>
      </c>
      <c r="I20" s="85" t="s">
        <v>26</v>
      </c>
      <c r="J20" s="16" t="s">
        <v>3</v>
      </c>
      <c r="L20" s="30"/>
    </row>
    <row r="21" spans="2:12" s="1" customFormat="1" ht="18" customHeight="1">
      <c r="B21" s="30"/>
      <c r="E21" s="16" t="s">
        <v>31</v>
      </c>
      <c r="I21" s="85" t="s">
        <v>27</v>
      </c>
      <c r="J21" s="16" t="s">
        <v>3</v>
      </c>
      <c r="L21" s="30"/>
    </row>
    <row r="22" spans="2:12" s="1" customFormat="1" ht="6.95" customHeight="1">
      <c r="B22" s="30"/>
      <c r="I22" s="84"/>
      <c r="L22" s="30"/>
    </row>
    <row r="23" spans="2:12" s="1" customFormat="1" ht="12" customHeight="1">
      <c r="B23" s="30"/>
      <c r="D23" s="25" t="s">
        <v>33</v>
      </c>
      <c r="I23" s="85" t="s">
        <v>26</v>
      </c>
      <c r="J23" s="16" t="s">
        <v>3</v>
      </c>
      <c r="L23" s="30"/>
    </row>
    <row r="24" spans="2:12" s="1" customFormat="1" ht="18" customHeight="1">
      <c r="B24" s="30"/>
      <c r="E24" s="16" t="s">
        <v>34</v>
      </c>
      <c r="I24" s="85" t="s">
        <v>27</v>
      </c>
      <c r="J24" s="16" t="s">
        <v>3</v>
      </c>
      <c r="L24" s="30"/>
    </row>
    <row r="25" spans="2:12" s="1" customFormat="1" ht="6.95" customHeight="1">
      <c r="B25" s="30"/>
      <c r="I25" s="84"/>
      <c r="L25" s="30"/>
    </row>
    <row r="26" spans="2:12" s="1" customFormat="1" ht="12" customHeight="1">
      <c r="B26" s="30"/>
      <c r="D26" s="25" t="s">
        <v>35</v>
      </c>
      <c r="I26" s="84"/>
      <c r="L26" s="30"/>
    </row>
    <row r="27" spans="2:12" s="6" customFormat="1" ht="16.5" customHeight="1">
      <c r="B27" s="86"/>
      <c r="E27" s="326" t="s">
        <v>3</v>
      </c>
      <c r="F27" s="326"/>
      <c r="G27" s="326"/>
      <c r="H27" s="326"/>
      <c r="I27" s="87"/>
      <c r="L27" s="86"/>
    </row>
    <row r="28" spans="2:12" s="1" customFormat="1" ht="6.95" customHeight="1">
      <c r="B28" s="30"/>
      <c r="I28" s="84"/>
      <c r="L28" s="30"/>
    </row>
    <row r="29" spans="2:12" s="1" customFormat="1" ht="6.95" customHeight="1">
      <c r="B29" s="30"/>
      <c r="D29" s="47"/>
      <c r="E29" s="47"/>
      <c r="F29" s="47"/>
      <c r="G29" s="47"/>
      <c r="H29" s="47"/>
      <c r="I29" s="88"/>
      <c r="J29" s="47"/>
      <c r="K29" s="47"/>
      <c r="L29" s="30"/>
    </row>
    <row r="30" spans="2:12" s="1" customFormat="1" ht="25.35" customHeight="1">
      <c r="B30" s="30"/>
      <c r="D30" s="89" t="s">
        <v>37</v>
      </c>
      <c r="I30" s="84"/>
      <c r="J30" s="60">
        <f>ROUND(J82,2)</f>
        <v>0</v>
      </c>
      <c r="L30" s="30"/>
    </row>
    <row r="31" spans="2:12" s="1" customFormat="1" ht="6.95" customHeight="1">
      <c r="B31" s="30"/>
      <c r="D31" s="47"/>
      <c r="E31" s="47"/>
      <c r="F31" s="47"/>
      <c r="G31" s="47"/>
      <c r="H31" s="47"/>
      <c r="I31" s="88"/>
      <c r="J31" s="47"/>
      <c r="K31" s="47"/>
      <c r="L31" s="30"/>
    </row>
    <row r="32" spans="2:12" s="1" customFormat="1" ht="14.45" customHeight="1">
      <c r="B32" s="30"/>
      <c r="F32" s="33" t="s">
        <v>39</v>
      </c>
      <c r="I32" s="90"/>
      <c r="J32" s="33"/>
      <c r="L32" s="30"/>
    </row>
    <row r="33" spans="2:12" s="1" customFormat="1" ht="14.45" customHeight="1">
      <c r="B33" s="30"/>
      <c r="D33" s="25" t="s">
        <v>40</v>
      </c>
      <c r="E33" s="25" t="s">
        <v>41</v>
      </c>
      <c r="F33" s="91">
        <f>ROUND((SUM(BE82:BE95)),2)</f>
        <v>0</v>
      </c>
      <c r="I33" s="92"/>
      <c r="J33" s="91"/>
      <c r="L33" s="30"/>
    </row>
    <row r="34" spans="2:12" s="1" customFormat="1" ht="14.45" customHeight="1">
      <c r="B34" s="30"/>
      <c r="E34" s="25" t="s">
        <v>42</v>
      </c>
      <c r="F34" s="91">
        <f>ROUND((SUM(BF82:BF95)),2)</f>
        <v>0</v>
      </c>
      <c r="I34" s="92"/>
      <c r="J34" s="91"/>
      <c r="L34" s="30"/>
    </row>
    <row r="35" spans="2:12" s="1" customFormat="1" ht="14.45" customHeight="1" hidden="1">
      <c r="B35" s="30"/>
      <c r="E35" s="25" t="s">
        <v>43</v>
      </c>
      <c r="F35" s="91">
        <f>ROUND((SUM(BG82:BG95)),2)</f>
        <v>0</v>
      </c>
      <c r="I35" s="92">
        <v>0.21</v>
      </c>
      <c r="J35" s="91"/>
      <c r="L35" s="30"/>
    </row>
    <row r="36" spans="2:12" s="1" customFormat="1" ht="14.45" customHeight="1" hidden="1">
      <c r="B36" s="30"/>
      <c r="E36" s="25" t="s">
        <v>44</v>
      </c>
      <c r="F36" s="91">
        <f>ROUND((SUM(BH82:BH95)),2)</f>
        <v>0</v>
      </c>
      <c r="I36" s="92">
        <v>0.15</v>
      </c>
      <c r="J36" s="91"/>
      <c r="L36" s="30"/>
    </row>
    <row r="37" spans="2:12" s="1" customFormat="1" ht="14.45" customHeight="1" hidden="1">
      <c r="B37" s="30"/>
      <c r="E37" s="25" t="s">
        <v>45</v>
      </c>
      <c r="F37" s="91">
        <f>ROUND((SUM(BI82:BI95)),2)</f>
        <v>0</v>
      </c>
      <c r="I37" s="92">
        <v>0</v>
      </c>
      <c r="J37" s="91"/>
      <c r="L37" s="30"/>
    </row>
    <row r="38" spans="2:12" s="1" customFormat="1" ht="6.95" customHeight="1">
      <c r="B38" s="30"/>
      <c r="I38" s="84"/>
      <c r="L38" s="30"/>
    </row>
    <row r="39" spans="2:12" s="1" customFormat="1" ht="25.35" customHeight="1">
      <c r="B39" s="30"/>
      <c r="C39" s="93"/>
      <c r="D39" s="94" t="s">
        <v>46</v>
      </c>
      <c r="E39" s="51"/>
      <c r="F39" s="51"/>
      <c r="G39" s="95" t="s">
        <v>47</v>
      </c>
      <c r="H39" s="96" t="s">
        <v>48</v>
      </c>
      <c r="I39" s="97"/>
      <c r="J39" s="98"/>
      <c r="K39" s="99"/>
      <c r="L39" s="30"/>
    </row>
    <row r="40" spans="2:12" s="1" customFormat="1" ht="14.45" customHeight="1">
      <c r="B40" s="39"/>
      <c r="C40" s="40"/>
      <c r="D40" s="40"/>
      <c r="E40" s="40"/>
      <c r="F40" s="40"/>
      <c r="G40" s="40"/>
      <c r="H40" s="40"/>
      <c r="I40" s="100"/>
      <c r="J40" s="40"/>
      <c r="K40" s="40"/>
      <c r="L40" s="30"/>
    </row>
    <row r="44" spans="2:12" s="1" customFormat="1" ht="6.95" customHeight="1">
      <c r="B44" s="41"/>
      <c r="C44" s="42"/>
      <c r="D44" s="42"/>
      <c r="E44" s="42"/>
      <c r="F44" s="42"/>
      <c r="G44" s="42"/>
      <c r="H44" s="42"/>
      <c r="I44" s="101"/>
      <c r="J44" s="42"/>
      <c r="K44" s="42"/>
      <c r="L44" s="30"/>
    </row>
    <row r="45" spans="2:12" s="1" customFormat="1" ht="24.95" customHeight="1">
      <c r="B45" s="30"/>
      <c r="C45" s="20" t="s">
        <v>95</v>
      </c>
      <c r="I45" s="84"/>
      <c r="L45" s="30"/>
    </row>
    <row r="46" spans="2:12" s="1" customFormat="1" ht="6.95" customHeight="1">
      <c r="B46" s="30"/>
      <c r="I46" s="84"/>
      <c r="L46" s="30"/>
    </row>
    <row r="47" spans="2:12" s="1" customFormat="1" ht="12" customHeight="1">
      <c r="B47" s="30"/>
      <c r="C47" s="25" t="s">
        <v>17</v>
      </c>
      <c r="I47" s="84"/>
      <c r="L47" s="30"/>
    </row>
    <row r="48" spans="2:12" s="1" customFormat="1" ht="16.5" customHeight="1">
      <c r="B48" s="30"/>
      <c r="E48" s="332" t="str">
        <f>E7</f>
        <v>Stavební úpravy objektu správní budovy střediska Kohinoor PKÚ s.p.</v>
      </c>
      <c r="F48" s="333"/>
      <c r="G48" s="333"/>
      <c r="H48" s="333"/>
      <c r="I48" s="84"/>
      <c r="L48" s="30"/>
    </row>
    <row r="49" spans="2:12" s="1" customFormat="1" ht="12" customHeight="1">
      <c r="B49" s="30"/>
      <c r="C49" s="25" t="s">
        <v>93</v>
      </c>
      <c r="I49" s="84"/>
      <c r="L49" s="30"/>
    </row>
    <row r="50" spans="2:12" s="1" customFormat="1" ht="16.5" customHeight="1">
      <c r="B50" s="30"/>
      <c r="E50" s="317" t="str">
        <f>E9</f>
        <v>05 - VRN</v>
      </c>
      <c r="F50" s="316"/>
      <c r="G50" s="316"/>
      <c r="H50" s="316"/>
      <c r="I50" s="84"/>
      <c r="L50" s="30"/>
    </row>
    <row r="51" spans="2:12" s="1" customFormat="1" ht="6.95" customHeight="1">
      <c r="B51" s="30"/>
      <c r="I51" s="84"/>
      <c r="L51" s="30"/>
    </row>
    <row r="52" spans="2:12" s="1" customFormat="1" ht="12" customHeight="1">
      <c r="B52" s="30"/>
      <c r="C52" s="25" t="s">
        <v>21</v>
      </c>
      <c r="F52" s="16" t="str">
        <f>F12</f>
        <v xml:space="preserve"> </v>
      </c>
      <c r="I52" s="85" t="s">
        <v>23</v>
      </c>
      <c r="J52" s="46" t="str">
        <f>IF(J12="","",J12)</f>
        <v>30. 8. 2019</v>
      </c>
      <c r="L52" s="30"/>
    </row>
    <row r="53" spans="2:12" s="1" customFormat="1" ht="6.95" customHeight="1">
      <c r="B53" s="30"/>
      <c r="I53" s="84"/>
      <c r="L53" s="30"/>
    </row>
    <row r="54" spans="2:12" s="1" customFormat="1" ht="13.7" customHeight="1">
      <c r="B54" s="30"/>
      <c r="C54" s="25" t="s">
        <v>25</v>
      </c>
      <c r="F54" s="16" t="str">
        <f>E15</f>
        <v xml:space="preserve"> </v>
      </c>
      <c r="I54" s="85" t="s">
        <v>30</v>
      </c>
      <c r="J54" s="28" t="str">
        <f>E21</f>
        <v>DRAKISA</v>
      </c>
      <c r="L54" s="30"/>
    </row>
    <row r="55" spans="2:12" s="1" customFormat="1" ht="13.7" customHeight="1">
      <c r="B55" s="30"/>
      <c r="C55" s="25" t="s">
        <v>28</v>
      </c>
      <c r="F55" s="16" t="str">
        <f>IF(E18="","",E18)</f>
        <v>Vyplň údaj</v>
      </c>
      <c r="I55" s="85" t="s">
        <v>33</v>
      </c>
      <c r="J55" s="28" t="str">
        <f>E24</f>
        <v>Krajovský</v>
      </c>
      <c r="L55" s="30"/>
    </row>
    <row r="56" spans="2:12" s="1" customFormat="1" ht="10.35" customHeight="1">
      <c r="B56" s="30"/>
      <c r="I56" s="84"/>
      <c r="L56" s="30"/>
    </row>
    <row r="57" spans="2:12" s="1" customFormat="1" ht="29.25" customHeight="1">
      <c r="B57" s="30"/>
      <c r="C57" s="102" t="s">
        <v>96</v>
      </c>
      <c r="D57" s="93"/>
      <c r="E57" s="93"/>
      <c r="F57" s="93"/>
      <c r="G57" s="93"/>
      <c r="H57" s="93"/>
      <c r="I57" s="103"/>
      <c r="J57" s="104" t="s">
        <v>97</v>
      </c>
      <c r="K57" s="93"/>
      <c r="L57" s="30"/>
    </row>
    <row r="58" spans="2:12" s="1" customFormat="1" ht="10.35" customHeight="1">
      <c r="B58" s="30"/>
      <c r="I58" s="84"/>
      <c r="L58" s="30"/>
    </row>
    <row r="59" spans="2:47" s="1" customFormat="1" ht="22.9" customHeight="1">
      <c r="B59" s="30"/>
      <c r="C59" s="105" t="s">
        <v>67</v>
      </c>
      <c r="I59" s="84"/>
      <c r="J59" s="60">
        <f>J82</f>
        <v>0</v>
      </c>
      <c r="L59" s="30"/>
      <c r="AU59" s="16" t="s">
        <v>98</v>
      </c>
    </row>
    <row r="60" spans="2:12" s="7" customFormat="1" ht="24.95" customHeight="1">
      <c r="B60" s="106"/>
      <c r="D60" s="107" t="s">
        <v>1491</v>
      </c>
      <c r="E60" s="108"/>
      <c r="F60" s="108"/>
      <c r="G60" s="108"/>
      <c r="H60" s="108"/>
      <c r="I60" s="109"/>
      <c r="J60" s="110">
        <f>J83</f>
        <v>0</v>
      </c>
      <c r="L60" s="106"/>
    </row>
    <row r="61" spans="2:12" s="8" customFormat="1" ht="19.9" customHeight="1">
      <c r="B61" s="111"/>
      <c r="D61" s="112" t="s">
        <v>1492</v>
      </c>
      <c r="E61" s="113"/>
      <c r="F61" s="113"/>
      <c r="G61" s="113"/>
      <c r="H61" s="113"/>
      <c r="I61" s="114"/>
      <c r="J61" s="115">
        <f>J84</f>
        <v>0</v>
      </c>
      <c r="L61" s="111"/>
    </row>
    <row r="62" spans="2:12" s="8" customFormat="1" ht="19.9" customHeight="1">
      <c r="B62" s="111"/>
      <c r="D62" s="112" t="s">
        <v>1493</v>
      </c>
      <c r="E62" s="113"/>
      <c r="F62" s="113"/>
      <c r="G62" s="113"/>
      <c r="H62" s="113"/>
      <c r="I62" s="114"/>
      <c r="J62" s="115">
        <f>J89</f>
        <v>0</v>
      </c>
      <c r="L62" s="111"/>
    </row>
    <row r="63" spans="2:12" s="1" customFormat="1" ht="21.75" customHeight="1">
      <c r="B63" s="30"/>
      <c r="I63" s="84"/>
      <c r="L63" s="30"/>
    </row>
    <row r="64" spans="2:12" s="1" customFormat="1" ht="6.95" customHeight="1">
      <c r="B64" s="39"/>
      <c r="C64" s="40"/>
      <c r="D64" s="40"/>
      <c r="E64" s="40"/>
      <c r="F64" s="40"/>
      <c r="G64" s="40"/>
      <c r="H64" s="40"/>
      <c r="I64" s="100"/>
      <c r="J64" s="40"/>
      <c r="K64" s="40"/>
      <c r="L64" s="30"/>
    </row>
    <row r="68" spans="2:12" s="1" customFormat="1" ht="6.95" customHeight="1">
      <c r="B68" s="41"/>
      <c r="C68" s="42"/>
      <c r="D68" s="42"/>
      <c r="E68" s="42"/>
      <c r="F68" s="42"/>
      <c r="G68" s="42"/>
      <c r="H68" s="42"/>
      <c r="I68" s="101"/>
      <c r="J68" s="42"/>
      <c r="K68" s="42"/>
      <c r="L68" s="30"/>
    </row>
    <row r="69" spans="2:12" s="1" customFormat="1" ht="24.95" customHeight="1">
      <c r="B69" s="30"/>
      <c r="C69" s="20" t="s">
        <v>120</v>
      </c>
      <c r="I69" s="84"/>
      <c r="L69" s="30"/>
    </row>
    <row r="70" spans="2:12" s="1" customFormat="1" ht="6.95" customHeight="1">
      <c r="B70" s="30"/>
      <c r="I70" s="84"/>
      <c r="L70" s="30"/>
    </row>
    <row r="71" spans="2:12" s="1" customFormat="1" ht="12" customHeight="1">
      <c r="B71" s="30"/>
      <c r="C71" s="25" t="s">
        <v>17</v>
      </c>
      <c r="I71" s="84"/>
      <c r="L71" s="30"/>
    </row>
    <row r="72" spans="2:12" s="1" customFormat="1" ht="16.5" customHeight="1">
      <c r="B72" s="30"/>
      <c r="E72" s="332" t="str">
        <f>E7</f>
        <v>Stavební úpravy objektu správní budovy střediska Kohinoor PKÚ s.p.</v>
      </c>
      <c r="F72" s="333"/>
      <c r="G72" s="333"/>
      <c r="H72" s="333"/>
      <c r="I72" s="84"/>
      <c r="L72" s="30"/>
    </row>
    <row r="73" spans="2:12" s="1" customFormat="1" ht="12" customHeight="1">
      <c r="B73" s="30"/>
      <c r="C73" s="25" t="s">
        <v>93</v>
      </c>
      <c r="I73" s="84"/>
      <c r="L73" s="30"/>
    </row>
    <row r="74" spans="2:12" s="1" customFormat="1" ht="16.5" customHeight="1">
      <c r="B74" s="30"/>
      <c r="E74" s="317" t="str">
        <f>E9</f>
        <v>05 - VRN</v>
      </c>
      <c r="F74" s="316"/>
      <c r="G74" s="316"/>
      <c r="H74" s="316"/>
      <c r="I74" s="84"/>
      <c r="L74" s="30"/>
    </row>
    <row r="75" spans="2:12" s="1" customFormat="1" ht="6.95" customHeight="1">
      <c r="B75" s="30"/>
      <c r="I75" s="84"/>
      <c r="L75" s="30"/>
    </row>
    <row r="76" spans="2:12" s="1" customFormat="1" ht="12" customHeight="1">
      <c r="B76" s="30"/>
      <c r="C76" s="25" t="s">
        <v>21</v>
      </c>
      <c r="F76" s="16" t="str">
        <f>F12</f>
        <v xml:space="preserve"> </v>
      </c>
      <c r="I76" s="85" t="s">
        <v>23</v>
      </c>
      <c r="J76" s="46" t="str">
        <f>IF(J12="","",J12)</f>
        <v>30. 8. 2019</v>
      </c>
      <c r="L76" s="30"/>
    </row>
    <row r="77" spans="2:12" s="1" customFormat="1" ht="6.95" customHeight="1">
      <c r="B77" s="30"/>
      <c r="I77" s="84"/>
      <c r="L77" s="30"/>
    </row>
    <row r="78" spans="2:12" s="1" customFormat="1" ht="13.7" customHeight="1">
      <c r="B78" s="30"/>
      <c r="C78" s="25" t="s">
        <v>25</v>
      </c>
      <c r="F78" s="16" t="str">
        <f>E15</f>
        <v xml:space="preserve"> </v>
      </c>
      <c r="I78" s="85" t="s">
        <v>30</v>
      </c>
      <c r="J78" s="28" t="str">
        <f>E21</f>
        <v>DRAKISA</v>
      </c>
      <c r="L78" s="30"/>
    </row>
    <row r="79" spans="2:12" s="1" customFormat="1" ht="13.7" customHeight="1">
      <c r="B79" s="30"/>
      <c r="C79" s="25" t="s">
        <v>28</v>
      </c>
      <c r="F79" s="16" t="str">
        <f>IF(E18="","",E18)</f>
        <v>Vyplň údaj</v>
      </c>
      <c r="I79" s="85" t="s">
        <v>33</v>
      </c>
      <c r="J79" s="28" t="str">
        <f>E24</f>
        <v>Krajovský</v>
      </c>
      <c r="L79" s="30"/>
    </row>
    <row r="80" spans="2:12" s="1" customFormat="1" ht="10.35" customHeight="1">
      <c r="B80" s="30"/>
      <c r="I80" s="84"/>
      <c r="L80" s="30"/>
    </row>
    <row r="81" spans="2:20" s="9" customFormat="1" ht="29.25" customHeight="1">
      <c r="B81" s="116"/>
      <c r="C81" s="117" t="s">
        <v>121</v>
      </c>
      <c r="D81" s="118" t="s">
        <v>54</v>
      </c>
      <c r="E81" s="118" t="s">
        <v>51</v>
      </c>
      <c r="F81" s="118" t="s">
        <v>52</v>
      </c>
      <c r="G81" s="118" t="s">
        <v>122</v>
      </c>
      <c r="H81" s="118" t="s">
        <v>123</v>
      </c>
      <c r="I81" s="119" t="s">
        <v>124</v>
      </c>
      <c r="J81" s="118" t="s">
        <v>97</v>
      </c>
      <c r="K81" s="120" t="s">
        <v>125</v>
      </c>
      <c r="L81" s="116"/>
      <c r="M81" s="53" t="s">
        <v>3</v>
      </c>
      <c r="N81" s="54" t="s">
        <v>40</v>
      </c>
      <c r="O81" s="54" t="s">
        <v>126</v>
      </c>
      <c r="P81" s="54" t="s">
        <v>127</v>
      </c>
      <c r="Q81" s="54" t="s">
        <v>128</v>
      </c>
      <c r="R81" s="54" t="s">
        <v>129</v>
      </c>
      <c r="S81" s="54" t="s">
        <v>130</v>
      </c>
      <c r="T81" s="55" t="s">
        <v>131</v>
      </c>
    </row>
    <row r="82" spans="2:63" s="1" customFormat="1" ht="22.9" customHeight="1">
      <c r="B82" s="30"/>
      <c r="C82" s="289" t="s">
        <v>132</v>
      </c>
      <c r="D82" s="262"/>
      <c r="E82" s="262"/>
      <c r="F82" s="262"/>
      <c r="G82" s="262"/>
      <c r="H82" s="262"/>
      <c r="I82" s="84"/>
      <c r="J82" s="121">
        <f>BK82</f>
        <v>0</v>
      </c>
      <c r="L82" s="30"/>
      <c r="M82" s="56"/>
      <c r="N82" s="47"/>
      <c r="O82" s="47"/>
      <c r="P82" s="122">
        <f>P83</f>
        <v>0</v>
      </c>
      <c r="Q82" s="47"/>
      <c r="R82" s="122">
        <f>R83</f>
        <v>0</v>
      </c>
      <c r="S82" s="47"/>
      <c r="T82" s="123">
        <f>T83</f>
        <v>0</v>
      </c>
      <c r="AT82" s="16" t="s">
        <v>68</v>
      </c>
      <c r="AU82" s="16" t="s">
        <v>98</v>
      </c>
      <c r="BK82" s="124">
        <f>BK83</f>
        <v>0</v>
      </c>
    </row>
    <row r="83" spans="2:63" s="10" customFormat="1" ht="25.9" customHeight="1">
      <c r="B83" s="125"/>
      <c r="C83" s="253"/>
      <c r="D83" s="254" t="s">
        <v>68</v>
      </c>
      <c r="E83" s="255" t="s">
        <v>90</v>
      </c>
      <c r="F83" s="255" t="s">
        <v>1494</v>
      </c>
      <c r="G83" s="253"/>
      <c r="H83" s="253"/>
      <c r="I83" s="127"/>
      <c r="J83" s="128">
        <f>BK83</f>
        <v>0</v>
      </c>
      <c r="L83" s="125"/>
      <c r="M83" s="129"/>
      <c r="N83" s="130"/>
      <c r="O83" s="130"/>
      <c r="P83" s="131">
        <f>P84+P89</f>
        <v>0</v>
      </c>
      <c r="Q83" s="130"/>
      <c r="R83" s="131">
        <f>R84+R89</f>
        <v>0</v>
      </c>
      <c r="S83" s="130"/>
      <c r="T83" s="132">
        <f>T84+T89</f>
        <v>0</v>
      </c>
      <c r="AR83" s="126" t="s">
        <v>166</v>
      </c>
      <c r="AT83" s="133" t="s">
        <v>68</v>
      </c>
      <c r="AU83" s="133" t="s">
        <v>69</v>
      </c>
      <c r="AY83" s="126" t="s">
        <v>135</v>
      </c>
      <c r="BK83" s="134">
        <f>BK84+BK89</f>
        <v>0</v>
      </c>
    </row>
    <row r="84" spans="2:63" s="10" customFormat="1" ht="22.9" customHeight="1">
      <c r="B84" s="125"/>
      <c r="C84" s="253"/>
      <c r="D84" s="254" t="s">
        <v>68</v>
      </c>
      <c r="E84" s="256" t="s">
        <v>1495</v>
      </c>
      <c r="F84" s="256" t="s">
        <v>1496</v>
      </c>
      <c r="G84" s="253"/>
      <c r="H84" s="253"/>
      <c r="I84" s="127"/>
      <c r="J84" s="135">
        <f>BK84</f>
        <v>0</v>
      </c>
      <c r="L84" s="125"/>
      <c r="M84" s="129"/>
      <c r="N84" s="130"/>
      <c r="O84" s="130"/>
      <c r="P84" s="131">
        <f>SUM(P85:P88)</f>
        <v>0</v>
      </c>
      <c r="Q84" s="130"/>
      <c r="R84" s="131">
        <f>SUM(R85:R88)</f>
        <v>0</v>
      </c>
      <c r="S84" s="130"/>
      <c r="T84" s="132">
        <f>SUM(T85:T88)</f>
        <v>0</v>
      </c>
      <c r="AR84" s="126" t="s">
        <v>166</v>
      </c>
      <c r="AT84" s="133" t="s">
        <v>68</v>
      </c>
      <c r="AU84" s="133" t="s">
        <v>77</v>
      </c>
      <c r="AY84" s="126" t="s">
        <v>135</v>
      </c>
      <c r="BK84" s="134">
        <f>SUM(BK85:BK88)</f>
        <v>0</v>
      </c>
    </row>
    <row r="85" spans="2:65" s="1" customFormat="1" ht="16.5" customHeight="1">
      <c r="B85" s="136"/>
      <c r="C85" s="257" t="s">
        <v>77</v>
      </c>
      <c r="D85" s="257" t="s">
        <v>137</v>
      </c>
      <c r="E85" s="258" t="s">
        <v>1497</v>
      </c>
      <c r="F85" s="259" t="s">
        <v>1496</v>
      </c>
      <c r="G85" s="260" t="s">
        <v>587</v>
      </c>
      <c r="H85" s="261">
        <v>1</v>
      </c>
      <c r="I85" s="138"/>
      <c r="J85" s="139">
        <f>ROUND(I85*H85,2)</f>
        <v>0</v>
      </c>
      <c r="K85" s="137" t="s">
        <v>141</v>
      </c>
      <c r="L85" s="30"/>
      <c r="M85" s="140" t="s">
        <v>3</v>
      </c>
      <c r="N85" s="141" t="s">
        <v>41</v>
      </c>
      <c r="O85" s="49"/>
      <c r="P85" s="142">
        <f>O85*H85</f>
        <v>0</v>
      </c>
      <c r="Q85" s="142">
        <v>0</v>
      </c>
      <c r="R85" s="142">
        <f>Q85*H85</f>
        <v>0</v>
      </c>
      <c r="S85" s="142">
        <v>0</v>
      </c>
      <c r="T85" s="143">
        <f>S85*H85</f>
        <v>0</v>
      </c>
      <c r="AR85" s="16" t="s">
        <v>1498</v>
      </c>
      <c r="AT85" s="16" t="s">
        <v>137</v>
      </c>
      <c r="AU85" s="16" t="s">
        <v>79</v>
      </c>
      <c r="AY85" s="16" t="s">
        <v>135</v>
      </c>
      <c r="BE85" s="144">
        <f>IF(N85="základní",J85,0)</f>
        <v>0</v>
      </c>
      <c r="BF85" s="144">
        <f>IF(N85="snížená",J85,0)</f>
        <v>0</v>
      </c>
      <c r="BG85" s="144">
        <f>IF(N85="zákl. přenesená",J85,0)</f>
        <v>0</v>
      </c>
      <c r="BH85" s="144">
        <f>IF(N85="sníž. přenesená",J85,0)</f>
        <v>0</v>
      </c>
      <c r="BI85" s="144">
        <f>IF(N85="nulová",J85,0)</f>
        <v>0</v>
      </c>
      <c r="BJ85" s="16" t="s">
        <v>77</v>
      </c>
      <c r="BK85" s="144">
        <f>ROUND(I85*H85,2)</f>
        <v>0</v>
      </c>
      <c r="BL85" s="16" t="s">
        <v>1498</v>
      </c>
      <c r="BM85" s="16" t="s">
        <v>1499</v>
      </c>
    </row>
    <row r="86" spans="2:47" s="1" customFormat="1" ht="12">
      <c r="B86" s="30"/>
      <c r="C86" s="262"/>
      <c r="D86" s="263" t="s">
        <v>144</v>
      </c>
      <c r="E86" s="262"/>
      <c r="F86" s="264" t="s">
        <v>1496</v>
      </c>
      <c r="G86" s="262"/>
      <c r="H86" s="262"/>
      <c r="I86" s="84"/>
      <c r="L86" s="30"/>
      <c r="M86" s="145"/>
      <c r="N86" s="49"/>
      <c r="O86" s="49"/>
      <c r="P86" s="49"/>
      <c r="Q86" s="49"/>
      <c r="R86" s="49"/>
      <c r="S86" s="49"/>
      <c r="T86" s="50"/>
      <c r="AT86" s="16" t="s">
        <v>144</v>
      </c>
      <c r="AU86" s="16" t="s">
        <v>79</v>
      </c>
    </row>
    <row r="87" spans="2:65" s="1" customFormat="1" ht="16.5" customHeight="1">
      <c r="B87" s="136"/>
      <c r="C87" s="257" t="s">
        <v>79</v>
      </c>
      <c r="D87" s="257" t="s">
        <v>137</v>
      </c>
      <c r="E87" s="258" t="s">
        <v>1500</v>
      </c>
      <c r="F87" s="259" t="s">
        <v>1501</v>
      </c>
      <c r="G87" s="260" t="s">
        <v>587</v>
      </c>
      <c r="H87" s="261">
        <v>1</v>
      </c>
      <c r="I87" s="138"/>
      <c r="J87" s="139">
        <f>ROUND(I87*H87,2)</f>
        <v>0</v>
      </c>
      <c r="K87" s="137" t="s">
        <v>141</v>
      </c>
      <c r="L87" s="30"/>
      <c r="M87" s="140" t="s">
        <v>3</v>
      </c>
      <c r="N87" s="141" t="s">
        <v>41</v>
      </c>
      <c r="O87" s="49"/>
      <c r="P87" s="142">
        <f>O87*H87</f>
        <v>0</v>
      </c>
      <c r="Q87" s="142">
        <v>0</v>
      </c>
      <c r="R87" s="142">
        <f>Q87*H87</f>
        <v>0</v>
      </c>
      <c r="S87" s="142">
        <v>0</v>
      </c>
      <c r="T87" s="143">
        <f>S87*H87</f>
        <v>0</v>
      </c>
      <c r="AR87" s="16" t="s">
        <v>1498</v>
      </c>
      <c r="AT87" s="16" t="s">
        <v>137</v>
      </c>
      <c r="AU87" s="16" t="s">
        <v>79</v>
      </c>
      <c r="AY87" s="16" t="s">
        <v>135</v>
      </c>
      <c r="BE87" s="144">
        <f>IF(N87="základní",J87,0)</f>
        <v>0</v>
      </c>
      <c r="BF87" s="144">
        <f>IF(N87="snížená",J87,0)</f>
        <v>0</v>
      </c>
      <c r="BG87" s="144">
        <f>IF(N87="zákl. přenesená",J87,0)</f>
        <v>0</v>
      </c>
      <c r="BH87" s="144">
        <f>IF(N87="sníž. přenesená",J87,0)</f>
        <v>0</v>
      </c>
      <c r="BI87" s="144">
        <f>IF(N87="nulová",J87,0)</f>
        <v>0</v>
      </c>
      <c r="BJ87" s="16" t="s">
        <v>77</v>
      </c>
      <c r="BK87" s="144">
        <f>ROUND(I87*H87,2)</f>
        <v>0</v>
      </c>
      <c r="BL87" s="16" t="s">
        <v>1498</v>
      </c>
      <c r="BM87" s="16" t="s">
        <v>1502</v>
      </c>
    </row>
    <row r="88" spans="2:47" s="1" customFormat="1" ht="12">
      <c r="B88" s="30"/>
      <c r="C88" s="262"/>
      <c r="D88" s="263" t="s">
        <v>144</v>
      </c>
      <c r="E88" s="262"/>
      <c r="F88" s="264" t="s">
        <v>1501</v>
      </c>
      <c r="G88" s="262"/>
      <c r="H88" s="262"/>
      <c r="I88" s="84"/>
      <c r="L88" s="30"/>
      <c r="M88" s="145"/>
      <c r="N88" s="49"/>
      <c r="O88" s="49"/>
      <c r="P88" s="49"/>
      <c r="Q88" s="49"/>
      <c r="R88" s="49"/>
      <c r="S88" s="49"/>
      <c r="T88" s="50"/>
      <c r="AT88" s="16" t="s">
        <v>144</v>
      </c>
      <c r="AU88" s="16" t="s">
        <v>79</v>
      </c>
    </row>
    <row r="89" spans="2:63" s="10" customFormat="1" ht="22.9" customHeight="1">
      <c r="B89" s="125"/>
      <c r="C89" s="253"/>
      <c r="D89" s="254" t="s">
        <v>68</v>
      </c>
      <c r="E89" s="256" t="s">
        <v>1503</v>
      </c>
      <c r="F89" s="256" t="s">
        <v>1504</v>
      </c>
      <c r="G89" s="253"/>
      <c r="H89" s="253"/>
      <c r="I89" s="127"/>
      <c r="J89" s="135">
        <f>BK89</f>
        <v>0</v>
      </c>
      <c r="L89" s="125"/>
      <c r="M89" s="129"/>
      <c r="N89" s="130"/>
      <c r="O89" s="130"/>
      <c r="P89" s="131">
        <f>SUM(P90:P95)</f>
        <v>0</v>
      </c>
      <c r="Q89" s="130"/>
      <c r="R89" s="131">
        <f>SUM(R90:R95)</f>
        <v>0</v>
      </c>
      <c r="S89" s="130"/>
      <c r="T89" s="132">
        <f>SUM(T90:T95)</f>
        <v>0</v>
      </c>
      <c r="AR89" s="126" t="s">
        <v>166</v>
      </c>
      <c r="AT89" s="133" t="s">
        <v>68</v>
      </c>
      <c r="AU89" s="133" t="s">
        <v>77</v>
      </c>
      <c r="AY89" s="126" t="s">
        <v>135</v>
      </c>
      <c r="BK89" s="134">
        <f>SUM(BK90:BK95)</f>
        <v>0</v>
      </c>
    </row>
    <row r="90" spans="2:65" s="1" customFormat="1" ht="16.5" customHeight="1">
      <c r="B90" s="136"/>
      <c r="C90" s="257" t="s">
        <v>156</v>
      </c>
      <c r="D90" s="257" t="s">
        <v>137</v>
      </c>
      <c r="E90" s="258" t="s">
        <v>1505</v>
      </c>
      <c r="F90" s="259" t="s">
        <v>1506</v>
      </c>
      <c r="G90" s="260" t="s">
        <v>587</v>
      </c>
      <c r="H90" s="261">
        <v>1</v>
      </c>
      <c r="I90" s="138"/>
      <c r="J90" s="139">
        <f>ROUND(I90*H90,2)</f>
        <v>0</v>
      </c>
      <c r="K90" s="137" t="s">
        <v>141</v>
      </c>
      <c r="L90" s="30"/>
      <c r="M90" s="140" t="s">
        <v>3</v>
      </c>
      <c r="N90" s="141" t="s">
        <v>41</v>
      </c>
      <c r="O90" s="49"/>
      <c r="P90" s="142">
        <f>O90*H90</f>
        <v>0</v>
      </c>
      <c r="Q90" s="142">
        <v>0</v>
      </c>
      <c r="R90" s="142">
        <f>Q90*H90</f>
        <v>0</v>
      </c>
      <c r="S90" s="142">
        <v>0</v>
      </c>
      <c r="T90" s="143">
        <f>S90*H90</f>
        <v>0</v>
      </c>
      <c r="AR90" s="16" t="s">
        <v>1498</v>
      </c>
      <c r="AT90" s="16" t="s">
        <v>137</v>
      </c>
      <c r="AU90" s="16" t="s">
        <v>79</v>
      </c>
      <c r="AY90" s="16" t="s">
        <v>135</v>
      </c>
      <c r="BE90" s="144">
        <f>IF(N90="základní",J90,0)</f>
        <v>0</v>
      </c>
      <c r="BF90" s="144">
        <f>IF(N90="snížená",J90,0)</f>
        <v>0</v>
      </c>
      <c r="BG90" s="144">
        <f>IF(N90="zákl. přenesená",J90,0)</f>
        <v>0</v>
      </c>
      <c r="BH90" s="144">
        <f>IF(N90="sníž. přenesená",J90,0)</f>
        <v>0</v>
      </c>
      <c r="BI90" s="144">
        <f>IF(N90="nulová",J90,0)</f>
        <v>0</v>
      </c>
      <c r="BJ90" s="16" t="s">
        <v>77</v>
      </c>
      <c r="BK90" s="144">
        <f>ROUND(I90*H90,2)</f>
        <v>0</v>
      </c>
      <c r="BL90" s="16" t="s">
        <v>1498</v>
      </c>
      <c r="BM90" s="16" t="s">
        <v>1507</v>
      </c>
    </row>
    <row r="91" spans="2:47" s="1" customFormat="1" ht="12">
      <c r="B91" s="30"/>
      <c r="C91" s="262"/>
      <c r="D91" s="263" t="s">
        <v>144</v>
      </c>
      <c r="E91" s="262"/>
      <c r="F91" s="264" t="s">
        <v>1506</v>
      </c>
      <c r="G91" s="262"/>
      <c r="H91" s="262"/>
      <c r="I91" s="84"/>
      <c r="L91" s="30"/>
      <c r="M91" s="145"/>
      <c r="N91" s="49"/>
      <c r="O91" s="49"/>
      <c r="P91" s="49"/>
      <c r="Q91" s="49"/>
      <c r="R91" s="49"/>
      <c r="S91" s="49"/>
      <c r="T91" s="50"/>
      <c r="AT91" s="16" t="s">
        <v>144</v>
      </c>
      <c r="AU91" s="16" t="s">
        <v>79</v>
      </c>
    </row>
    <row r="92" spans="2:65" s="1" customFormat="1" ht="16.5" customHeight="1">
      <c r="B92" s="136"/>
      <c r="C92" s="257" t="s">
        <v>142</v>
      </c>
      <c r="D92" s="257" t="s">
        <v>137</v>
      </c>
      <c r="E92" s="258" t="s">
        <v>1508</v>
      </c>
      <c r="F92" s="259" t="s">
        <v>1509</v>
      </c>
      <c r="G92" s="260" t="s">
        <v>587</v>
      </c>
      <c r="H92" s="261">
        <v>1</v>
      </c>
      <c r="I92" s="138"/>
      <c r="J92" s="139">
        <f>ROUND(I92*H92,2)</f>
        <v>0</v>
      </c>
      <c r="K92" s="137" t="s">
        <v>141</v>
      </c>
      <c r="L92" s="30"/>
      <c r="M92" s="140" t="s">
        <v>3</v>
      </c>
      <c r="N92" s="141" t="s">
        <v>41</v>
      </c>
      <c r="O92" s="49"/>
      <c r="P92" s="142">
        <f>O92*H92</f>
        <v>0</v>
      </c>
      <c r="Q92" s="142">
        <v>0</v>
      </c>
      <c r="R92" s="142">
        <f>Q92*H92</f>
        <v>0</v>
      </c>
      <c r="S92" s="142">
        <v>0</v>
      </c>
      <c r="T92" s="143">
        <f>S92*H92</f>
        <v>0</v>
      </c>
      <c r="AR92" s="16" t="s">
        <v>1498</v>
      </c>
      <c r="AT92" s="16" t="s">
        <v>137</v>
      </c>
      <c r="AU92" s="16" t="s">
        <v>79</v>
      </c>
      <c r="AY92" s="16" t="s">
        <v>135</v>
      </c>
      <c r="BE92" s="144">
        <f>IF(N92="základní",J92,0)</f>
        <v>0</v>
      </c>
      <c r="BF92" s="144">
        <f>IF(N92="snížená",J92,0)</f>
        <v>0</v>
      </c>
      <c r="BG92" s="144">
        <f>IF(N92="zákl. přenesená",J92,0)</f>
        <v>0</v>
      </c>
      <c r="BH92" s="144">
        <f>IF(N92="sníž. přenesená",J92,0)</f>
        <v>0</v>
      </c>
      <c r="BI92" s="144">
        <f>IF(N92="nulová",J92,0)</f>
        <v>0</v>
      </c>
      <c r="BJ92" s="16" t="s">
        <v>77</v>
      </c>
      <c r="BK92" s="144">
        <f>ROUND(I92*H92,2)</f>
        <v>0</v>
      </c>
      <c r="BL92" s="16" t="s">
        <v>1498</v>
      </c>
      <c r="BM92" s="16" t="s">
        <v>1510</v>
      </c>
    </row>
    <row r="93" spans="2:47" s="1" customFormat="1" ht="12">
      <c r="B93" s="30"/>
      <c r="C93" s="262"/>
      <c r="D93" s="263" t="s">
        <v>144</v>
      </c>
      <c r="E93" s="262"/>
      <c r="F93" s="264" t="s">
        <v>1509</v>
      </c>
      <c r="G93" s="262"/>
      <c r="H93" s="262"/>
      <c r="I93" s="84"/>
      <c r="L93" s="30"/>
      <c r="M93" s="145"/>
      <c r="N93" s="49"/>
      <c r="O93" s="49"/>
      <c r="P93" s="49"/>
      <c r="Q93" s="49"/>
      <c r="R93" s="49"/>
      <c r="S93" s="49"/>
      <c r="T93" s="50"/>
      <c r="AT93" s="16" t="s">
        <v>144</v>
      </c>
      <c r="AU93" s="16" t="s">
        <v>79</v>
      </c>
    </row>
    <row r="94" spans="2:65" s="1" customFormat="1" ht="16.5" customHeight="1">
      <c r="B94" s="136"/>
      <c r="C94" s="257" t="s">
        <v>166</v>
      </c>
      <c r="D94" s="257" t="s">
        <v>137</v>
      </c>
      <c r="E94" s="258" t="s">
        <v>1511</v>
      </c>
      <c r="F94" s="259" t="s">
        <v>1512</v>
      </c>
      <c r="G94" s="260" t="s">
        <v>587</v>
      </c>
      <c r="H94" s="261">
        <v>1</v>
      </c>
      <c r="I94" s="138"/>
      <c r="J94" s="139">
        <f>ROUND(I94*H94,2)</f>
        <v>0</v>
      </c>
      <c r="K94" s="137" t="s">
        <v>141</v>
      </c>
      <c r="L94" s="30"/>
      <c r="M94" s="140" t="s">
        <v>3</v>
      </c>
      <c r="N94" s="141" t="s">
        <v>41</v>
      </c>
      <c r="O94" s="49"/>
      <c r="P94" s="142">
        <f>O94*H94</f>
        <v>0</v>
      </c>
      <c r="Q94" s="142">
        <v>0</v>
      </c>
      <c r="R94" s="142">
        <f>Q94*H94</f>
        <v>0</v>
      </c>
      <c r="S94" s="142">
        <v>0</v>
      </c>
      <c r="T94" s="143">
        <f>S94*H94</f>
        <v>0</v>
      </c>
      <c r="AR94" s="16" t="s">
        <v>1498</v>
      </c>
      <c r="AT94" s="16" t="s">
        <v>137</v>
      </c>
      <c r="AU94" s="16" t="s">
        <v>79</v>
      </c>
      <c r="AY94" s="16" t="s">
        <v>135</v>
      </c>
      <c r="BE94" s="144">
        <f>IF(N94="základní",J94,0)</f>
        <v>0</v>
      </c>
      <c r="BF94" s="144">
        <f>IF(N94="snížená",J94,0)</f>
        <v>0</v>
      </c>
      <c r="BG94" s="144">
        <f>IF(N94="zákl. přenesená",J94,0)</f>
        <v>0</v>
      </c>
      <c r="BH94" s="144">
        <f>IF(N94="sníž. přenesená",J94,0)</f>
        <v>0</v>
      </c>
      <c r="BI94" s="144">
        <f>IF(N94="nulová",J94,0)</f>
        <v>0</v>
      </c>
      <c r="BJ94" s="16" t="s">
        <v>77</v>
      </c>
      <c r="BK94" s="144">
        <f>ROUND(I94*H94,2)</f>
        <v>0</v>
      </c>
      <c r="BL94" s="16" t="s">
        <v>1498</v>
      </c>
      <c r="BM94" s="16" t="s">
        <v>1513</v>
      </c>
    </row>
    <row r="95" spans="2:47" s="1" customFormat="1" ht="12">
      <c r="B95" s="30"/>
      <c r="C95" s="262"/>
      <c r="D95" s="263" t="s">
        <v>144</v>
      </c>
      <c r="E95" s="262"/>
      <c r="F95" s="264" t="s">
        <v>1512</v>
      </c>
      <c r="G95" s="262"/>
      <c r="H95" s="262"/>
      <c r="I95" s="84"/>
      <c r="L95" s="30"/>
      <c r="M95" s="170"/>
      <c r="N95" s="171"/>
      <c r="O95" s="171"/>
      <c r="P95" s="171"/>
      <c r="Q95" s="171"/>
      <c r="R95" s="171"/>
      <c r="S95" s="171"/>
      <c r="T95" s="172"/>
      <c r="AT95" s="16" t="s">
        <v>144</v>
      </c>
      <c r="AU95" s="16" t="s">
        <v>79</v>
      </c>
    </row>
    <row r="96" spans="2:12" s="1" customFormat="1" ht="6.95" customHeight="1">
      <c r="B96" s="39"/>
      <c r="C96" s="286"/>
      <c r="D96" s="286"/>
      <c r="E96" s="286"/>
      <c r="F96" s="286"/>
      <c r="G96" s="286"/>
      <c r="H96" s="286"/>
      <c r="I96" s="100"/>
      <c r="J96" s="40"/>
      <c r="K96" s="40"/>
      <c r="L96" s="30"/>
    </row>
  </sheetData>
  <sheetProtection algorithmName="SHA-512" hashValue="tzk1FpUje4jSe0Oe1jXTaA+8MEF/dk5VQvAwdDxX/BxIIUX/WqEtmVchvcHi4p85J5ugI0gmypsLSB0XOMWcxQ==" saltValue="Cw/D5yiiLQPY60Q7AB3AuA==" spinCount="100000" sheet="1" objects="1" scenarios="1"/>
  <autoFilter ref="C81:K95"/>
  <mergeCells count="9">
    <mergeCell ref="E50:H50"/>
    <mergeCell ref="E72:H72"/>
    <mergeCell ref="E74:H74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8"/>
  <sheetViews>
    <sheetView showGridLines="0" workbookViewId="0" topLeftCell="A1"/>
  </sheetViews>
  <sheetFormatPr defaultColWidth="9.140625" defaultRowHeight="12"/>
  <cols>
    <col min="1" max="1" width="8.28125" style="173" customWidth="1"/>
    <col min="2" max="2" width="1.7109375" style="173" customWidth="1"/>
    <col min="3" max="4" width="5.00390625" style="173" customWidth="1"/>
    <col min="5" max="5" width="11.7109375" style="173" customWidth="1"/>
    <col min="6" max="6" width="9.140625" style="173" customWidth="1"/>
    <col min="7" max="7" width="5.00390625" style="173" customWidth="1"/>
    <col min="8" max="8" width="77.8515625" style="173" customWidth="1"/>
    <col min="9" max="10" width="20.00390625" style="173" customWidth="1"/>
    <col min="11" max="11" width="1.7109375" style="173" customWidth="1"/>
  </cols>
  <sheetData>
    <row r="1" ht="37.5" customHeight="1"/>
    <row r="2" spans="2:11" ht="7.5" customHeight="1">
      <c r="B2" s="174"/>
      <c r="C2" s="175"/>
      <c r="D2" s="175"/>
      <c r="E2" s="175"/>
      <c r="F2" s="175"/>
      <c r="G2" s="175"/>
      <c r="H2" s="175"/>
      <c r="I2" s="175"/>
      <c r="J2" s="175"/>
      <c r="K2" s="176"/>
    </row>
    <row r="3" spans="2:11" s="14" customFormat="1" ht="45" customHeight="1">
      <c r="B3" s="177"/>
      <c r="C3" s="340" t="s">
        <v>1514</v>
      </c>
      <c r="D3" s="340"/>
      <c r="E3" s="340"/>
      <c r="F3" s="340"/>
      <c r="G3" s="340"/>
      <c r="H3" s="340"/>
      <c r="I3" s="340"/>
      <c r="J3" s="340"/>
      <c r="K3" s="178"/>
    </row>
    <row r="4" spans="2:11" ht="25.5" customHeight="1">
      <c r="B4" s="179"/>
      <c r="C4" s="339" t="s">
        <v>1515</v>
      </c>
      <c r="D4" s="339"/>
      <c r="E4" s="339"/>
      <c r="F4" s="339"/>
      <c r="G4" s="339"/>
      <c r="H4" s="339"/>
      <c r="I4" s="339"/>
      <c r="J4" s="339"/>
      <c r="K4" s="180"/>
    </row>
    <row r="5" spans="2:11" ht="5.25" customHeight="1">
      <c r="B5" s="179"/>
      <c r="C5" s="181"/>
      <c r="D5" s="181"/>
      <c r="E5" s="181"/>
      <c r="F5" s="181"/>
      <c r="G5" s="181"/>
      <c r="H5" s="181"/>
      <c r="I5" s="181"/>
      <c r="J5" s="181"/>
      <c r="K5" s="180"/>
    </row>
    <row r="6" spans="2:11" ht="15" customHeight="1">
      <c r="B6" s="179"/>
      <c r="C6" s="336" t="s">
        <v>1516</v>
      </c>
      <c r="D6" s="336"/>
      <c r="E6" s="336"/>
      <c r="F6" s="336"/>
      <c r="G6" s="336"/>
      <c r="H6" s="336"/>
      <c r="I6" s="336"/>
      <c r="J6" s="336"/>
      <c r="K6" s="180"/>
    </row>
    <row r="7" spans="2:11" ht="15" customHeight="1">
      <c r="B7" s="183"/>
      <c r="C7" s="336" t="s">
        <v>1517</v>
      </c>
      <c r="D7" s="336"/>
      <c r="E7" s="336"/>
      <c r="F7" s="336"/>
      <c r="G7" s="336"/>
      <c r="H7" s="336"/>
      <c r="I7" s="336"/>
      <c r="J7" s="336"/>
      <c r="K7" s="180"/>
    </row>
    <row r="8" spans="2:11" ht="12.75" customHeight="1">
      <c r="B8" s="183"/>
      <c r="C8" s="182"/>
      <c r="D8" s="182"/>
      <c r="E8" s="182"/>
      <c r="F8" s="182"/>
      <c r="G8" s="182"/>
      <c r="H8" s="182"/>
      <c r="I8" s="182"/>
      <c r="J8" s="182"/>
      <c r="K8" s="180"/>
    </row>
    <row r="9" spans="2:11" ht="15" customHeight="1">
      <c r="B9" s="183"/>
      <c r="C9" s="336" t="s">
        <v>1518</v>
      </c>
      <c r="D9" s="336"/>
      <c r="E9" s="336"/>
      <c r="F9" s="336"/>
      <c r="G9" s="336"/>
      <c r="H9" s="336"/>
      <c r="I9" s="336"/>
      <c r="J9" s="336"/>
      <c r="K9" s="180"/>
    </row>
    <row r="10" spans="2:11" ht="15" customHeight="1">
      <c r="B10" s="183"/>
      <c r="C10" s="182"/>
      <c r="D10" s="336" t="s">
        <v>1519</v>
      </c>
      <c r="E10" s="336"/>
      <c r="F10" s="336"/>
      <c r="G10" s="336"/>
      <c r="H10" s="336"/>
      <c r="I10" s="336"/>
      <c r="J10" s="336"/>
      <c r="K10" s="180"/>
    </row>
    <row r="11" spans="2:11" ht="15" customHeight="1">
      <c r="B11" s="183"/>
      <c r="C11" s="184"/>
      <c r="D11" s="336" t="s">
        <v>1520</v>
      </c>
      <c r="E11" s="336"/>
      <c r="F11" s="336"/>
      <c r="G11" s="336"/>
      <c r="H11" s="336"/>
      <c r="I11" s="336"/>
      <c r="J11" s="336"/>
      <c r="K11" s="180"/>
    </row>
    <row r="12" spans="2:11" ht="15" customHeight="1">
      <c r="B12" s="183"/>
      <c r="C12" s="184"/>
      <c r="D12" s="182"/>
      <c r="E12" s="182"/>
      <c r="F12" s="182"/>
      <c r="G12" s="182"/>
      <c r="H12" s="182"/>
      <c r="I12" s="182"/>
      <c r="J12" s="182"/>
      <c r="K12" s="180"/>
    </row>
    <row r="13" spans="2:11" ht="15" customHeight="1">
      <c r="B13" s="183"/>
      <c r="C13" s="184"/>
      <c r="D13" s="185" t="s">
        <v>1521</v>
      </c>
      <c r="E13" s="182"/>
      <c r="F13" s="182"/>
      <c r="G13" s="182"/>
      <c r="H13" s="182"/>
      <c r="I13" s="182"/>
      <c r="J13" s="182"/>
      <c r="K13" s="180"/>
    </row>
    <row r="14" spans="2:11" ht="12.75" customHeight="1">
      <c r="B14" s="183"/>
      <c r="C14" s="184"/>
      <c r="D14" s="184"/>
      <c r="E14" s="184"/>
      <c r="F14" s="184"/>
      <c r="G14" s="184"/>
      <c r="H14" s="184"/>
      <c r="I14" s="184"/>
      <c r="J14" s="184"/>
      <c r="K14" s="180"/>
    </row>
    <row r="15" spans="2:11" ht="15" customHeight="1">
      <c r="B15" s="183"/>
      <c r="C15" s="184"/>
      <c r="D15" s="336" t="s">
        <v>1522</v>
      </c>
      <c r="E15" s="336"/>
      <c r="F15" s="336"/>
      <c r="G15" s="336"/>
      <c r="H15" s="336"/>
      <c r="I15" s="336"/>
      <c r="J15" s="336"/>
      <c r="K15" s="180"/>
    </row>
    <row r="16" spans="2:11" ht="15" customHeight="1">
      <c r="B16" s="183"/>
      <c r="C16" s="184"/>
      <c r="D16" s="336" t="s">
        <v>1523</v>
      </c>
      <c r="E16" s="336"/>
      <c r="F16" s="336"/>
      <c r="G16" s="336"/>
      <c r="H16" s="336"/>
      <c r="I16" s="336"/>
      <c r="J16" s="336"/>
      <c r="K16" s="180"/>
    </row>
    <row r="17" spans="2:11" ht="15" customHeight="1">
      <c r="B17" s="183"/>
      <c r="C17" s="184"/>
      <c r="D17" s="336" t="s">
        <v>1524</v>
      </c>
      <c r="E17" s="336"/>
      <c r="F17" s="336"/>
      <c r="G17" s="336"/>
      <c r="H17" s="336"/>
      <c r="I17" s="336"/>
      <c r="J17" s="336"/>
      <c r="K17" s="180"/>
    </row>
    <row r="18" spans="2:11" ht="15" customHeight="1">
      <c r="B18" s="183"/>
      <c r="C18" s="184"/>
      <c r="D18" s="184"/>
      <c r="E18" s="186" t="s">
        <v>76</v>
      </c>
      <c r="F18" s="336" t="s">
        <v>1525</v>
      </c>
      <c r="G18" s="336"/>
      <c r="H18" s="336"/>
      <c r="I18" s="336"/>
      <c r="J18" s="336"/>
      <c r="K18" s="180"/>
    </row>
    <row r="19" spans="2:11" ht="15" customHeight="1">
      <c r="B19" s="183"/>
      <c r="C19" s="184"/>
      <c r="D19" s="184"/>
      <c r="E19" s="186" t="s">
        <v>1526</v>
      </c>
      <c r="F19" s="336" t="s">
        <v>1527</v>
      </c>
      <c r="G19" s="336"/>
      <c r="H19" s="336"/>
      <c r="I19" s="336"/>
      <c r="J19" s="336"/>
      <c r="K19" s="180"/>
    </row>
    <row r="20" spans="2:11" ht="15" customHeight="1">
      <c r="B20" s="183"/>
      <c r="C20" s="184"/>
      <c r="D20" s="184"/>
      <c r="E20" s="186" t="s">
        <v>1528</v>
      </c>
      <c r="F20" s="336" t="s">
        <v>1529</v>
      </c>
      <c r="G20" s="336"/>
      <c r="H20" s="336"/>
      <c r="I20" s="336"/>
      <c r="J20" s="336"/>
      <c r="K20" s="180"/>
    </row>
    <row r="21" spans="2:11" ht="15" customHeight="1">
      <c r="B21" s="183"/>
      <c r="C21" s="184"/>
      <c r="D21" s="184"/>
      <c r="E21" s="186" t="s">
        <v>1530</v>
      </c>
      <c r="F21" s="336" t="s">
        <v>1531</v>
      </c>
      <c r="G21" s="336"/>
      <c r="H21" s="336"/>
      <c r="I21" s="336"/>
      <c r="J21" s="336"/>
      <c r="K21" s="180"/>
    </row>
    <row r="22" spans="2:11" ht="15" customHeight="1">
      <c r="B22" s="183"/>
      <c r="C22" s="184"/>
      <c r="D22" s="184"/>
      <c r="E22" s="186" t="s">
        <v>1532</v>
      </c>
      <c r="F22" s="336" t="s">
        <v>1533</v>
      </c>
      <c r="G22" s="336"/>
      <c r="H22" s="336"/>
      <c r="I22" s="336"/>
      <c r="J22" s="336"/>
      <c r="K22" s="180"/>
    </row>
    <row r="23" spans="2:11" ht="15" customHeight="1">
      <c r="B23" s="183"/>
      <c r="C23" s="184"/>
      <c r="D23" s="184"/>
      <c r="E23" s="186" t="s">
        <v>1534</v>
      </c>
      <c r="F23" s="336" t="s">
        <v>1535</v>
      </c>
      <c r="G23" s="336"/>
      <c r="H23" s="336"/>
      <c r="I23" s="336"/>
      <c r="J23" s="336"/>
      <c r="K23" s="180"/>
    </row>
    <row r="24" spans="2:11" ht="12.75" customHeight="1">
      <c r="B24" s="183"/>
      <c r="C24" s="184"/>
      <c r="D24" s="184"/>
      <c r="E24" s="184"/>
      <c r="F24" s="184"/>
      <c r="G24" s="184"/>
      <c r="H24" s="184"/>
      <c r="I24" s="184"/>
      <c r="J24" s="184"/>
      <c r="K24" s="180"/>
    </row>
    <row r="25" spans="2:11" ht="15" customHeight="1">
      <c r="B25" s="183"/>
      <c r="C25" s="336" t="s">
        <v>1536</v>
      </c>
      <c r="D25" s="336"/>
      <c r="E25" s="336"/>
      <c r="F25" s="336"/>
      <c r="G25" s="336"/>
      <c r="H25" s="336"/>
      <c r="I25" s="336"/>
      <c r="J25" s="336"/>
      <c r="K25" s="180"/>
    </row>
    <row r="26" spans="2:11" ht="15" customHeight="1">
      <c r="B26" s="183"/>
      <c r="C26" s="336" t="s">
        <v>1537</v>
      </c>
      <c r="D26" s="336"/>
      <c r="E26" s="336"/>
      <c r="F26" s="336"/>
      <c r="G26" s="336"/>
      <c r="H26" s="336"/>
      <c r="I26" s="336"/>
      <c r="J26" s="336"/>
      <c r="K26" s="180"/>
    </row>
    <row r="27" spans="2:11" ht="15" customHeight="1">
      <c r="B27" s="183"/>
      <c r="C27" s="182"/>
      <c r="D27" s="336" t="s">
        <v>1538</v>
      </c>
      <c r="E27" s="336"/>
      <c r="F27" s="336"/>
      <c r="G27" s="336"/>
      <c r="H27" s="336"/>
      <c r="I27" s="336"/>
      <c r="J27" s="336"/>
      <c r="K27" s="180"/>
    </row>
    <row r="28" spans="2:11" ht="15" customHeight="1">
      <c r="B28" s="183"/>
      <c r="C28" s="184"/>
      <c r="D28" s="336" t="s">
        <v>1539</v>
      </c>
      <c r="E28" s="336"/>
      <c r="F28" s="336"/>
      <c r="G28" s="336"/>
      <c r="H28" s="336"/>
      <c r="I28" s="336"/>
      <c r="J28" s="336"/>
      <c r="K28" s="180"/>
    </row>
    <row r="29" spans="2:11" ht="12.75" customHeight="1">
      <c r="B29" s="183"/>
      <c r="C29" s="184"/>
      <c r="D29" s="184"/>
      <c r="E29" s="184"/>
      <c r="F29" s="184"/>
      <c r="G29" s="184"/>
      <c r="H29" s="184"/>
      <c r="I29" s="184"/>
      <c r="J29" s="184"/>
      <c r="K29" s="180"/>
    </row>
    <row r="30" spans="2:11" ht="15" customHeight="1">
      <c r="B30" s="183"/>
      <c r="C30" s="184"/>
      <c r="D30" s="336" t="s">
        <v>1540</v>
      </c>
      <c r="E30" s="336"/>
      <c r="F30" s="336"/>
      <c r="G30" s="336"/>
      <c r="H30" s="336"/>
      <c r="I30" s="336"/>
      <c r="J30" s="336"/>
      <c r="K30" s="180"/>
    </row>
    <row r="31" spans="2:11" ht="15" customHeight="1">
      <c r="B31" s="183"/>
      <c r="C31" s="184"/>
      <c r="D31" s="336" t="s">
        <v>1541</v>
      </c>
      <c r="E31" s="336"/>
      <c r="F31" s="336"/>
      <c r="G31" s="336"/>
      <c r="H31" s="336"/>
      <c r="I31" s="336"/>
      <c r="J31" s="336"/>
      <c r="K31" s="180"/>
    </row>
    <row r="32" spans="2:11" ht="12.75" customHeight="1">
      <c r="B32" s="183"/>
      <c r="C32" s="184"/>
      <c r="D32" s="184"/>
      <c r="E32" s="184"/>
      <c r="F32" s="184"/>
      <c r="G32" s="184"/>
      <c r="H32" s="184"/>
      <c r="I32" s="184"/>
      <c r="J32" s="184"/>
      <c r="K32" s="180"/>
    </row>
    <row r="33" spans="2:11" ht="15" customHeight="1">
      <c r="B33" s="183"/>
      <c r="C33" s="184"/>
      <c r="D33" s="336" t="s">
        <v>1542</v>
      </c>
      <c r="E33" s="336"/>
      <c r="F33" s="336"/>
      <c r="G33" s="336"/>
      <c r="H33" s="336"/>
      <c r="I33" s="336"/>
      <c r="J33" s="336"/>
      <c r="K33" s="180"/>
    </row>
    <row r="34" spans="2:11" ht="15" customHeight="1">
      <c r="B34" s="183"/>
      <c r="C34" s="184"/>
      <c r="D34" s="336" t="s">
        <v>1543</v>
      </c>
      <c r="E34" s="336"/>
      <c r="F34" s="336"/>
      <c r="G34" s="336"/>
      <c r="H34" s="336"/>
      <c r="I34" s="336"/>
      <c r="J34" s="336"/>
      <c r="K34" s="180"/>
    </row>
    <row r="35" spans="2:11" ht="15" customHeight="1">
      <c r="B35" s="183"/>
      <c r="C35" s="184"/>
      <c r="D35" s="336" t="s">
        <v>1544</v>
      </c>
      <c r="E35" s="336"/>
      <c r="F35" s="336"/>
      <c r="G35" s="336"/>
      <c r="H35" s="336"/>
      <c r="I35" s="336"/>
      <c r="J35" s="336"/>
      <c r="K35" s="180"/>
    </row>
    <row r="36" spans="2:11" ht="15" customHeight="1">
      <c r="B36" s="183"/>
      <c r="C36" s="184"/>
      <c r="D36" s="182"/>
      <c r="E36" s="185" t="s">
        <v>121</v>
      </c>
      <c r="F36" s="182"/>
      <c r="G36" s="336" t="s">
        <v>1545</v>
      </c>
      <c r="H36" s="336"/>
      <c r="I36" s="336"/>
      <c r="J36" s="336"/>
      <c r="K36" s="180"/>
    </row>
    <row r="37" spans="2:11" ht="30.75" customHeight="1">
      <c r="B37" s="183"/>
      <c r="C37" s="184"/>
      <c r="D37" s="182"/>
      <c r="E37" s="185" t="s">
        <v>1546</v>
      </c>
      <c r="F37" s="182"/>
      <c r="G37" s="336" t="s">
        <v>1547</v>
      </c>
      <c r="H37" s="336"/>
      <c r="I37" s="336"/>
      <c r="J37" s="336"/>
      <c r="K37" s="180"/>
    </row>
    <row r="38" spans="2:11" ht="15" customHeight="1">
      <c r="B38" s="183"/>
      <c r="C38" s="184"/>
      <c r="D38" s="182"/>
      <c r="E38" s="185" t="s">
        <v>51</v>
      </c>
      <c r="F38" s="182"/>
      <c r="G38" s="336" t="s">
        <v>1548</v>
      </c>
      <c r="H38" s="336"/>
      <c r="I38" s="336"/>
      <c r="J38" s="336"/>
      <c r="K38" s="180"/>
    </row>
    <row r="39" spans="2:11" ht="15" customHeight="1">
      <c r="B39" s="183"/>
      <c r="C39" s="184"/>
      <c r="D39" s="182"/>
      <c r="E39" s="185" t="s">
        <v>52</v>
      </c>
      <c r="F39" s="182"/>
      <c r="G39" s="336" t="s">
        <v>1549</v>
      </c>
      <c r="H39" s="336"/>
      <c r="I39" s="336"/>
      <c r="J39" s="336"/>
      <c r="K39" s="180"/>
    </row>
    <row r="40" spans="2:11" ht="15" customHeight="1">
      <c r="B40" s="183"/>
      <c r="C40" s="184"/>
      <c r="D40" s="182"/>
      <c r="E40" s="185" t="s">
        <v>122</v>
      </c>
      <c r="F40" s="182"/>
      <c r="G40" s="336" t="s">
        <v>1550</v>
      </c>
      <c r="H40" s="336"/>
      <c r="I40" s="336"/>
      <c r="J40" s="336"/>
      <c r="K40" s="180"/>
    </row>
    <row r="41" spans="2:11" ht="15" customHeight="1">
      <c r="B41" s="183"/>
      <c r="C41" s="184"/>
      <c r="D41" s="182"/>
      <c r="E41" s="185" t="s">
        <v>123</v>
      </c>
      <c r="F41" s="182"/>
      <c r="G41" s="336" t="s">
        <v>1551</v>
      </c>
      <c r="H41" s="336"/>
      <c r="I41" s="336"/>
      <c r="J41" s="336"/>
      <c r="K41" s="180"/>
    </row>
    <row r="42" spans="2:11" ht="15" customHeight="1">
      <c r="B42" s="183"/>
      <c r="C42" s="184"/>
      <c r="D42" s="182"/>
      <c r="E42" s="185" t="s">
        <v>1552</v>
      </c>
      <c r="F42" s="182"/>
      <c r="G42" s="336" t="s">
        <v>1553</v>
      </c>
      <c r="H42" s="336"/>
      <c r="I42" s="336"/>
      <c r="J42" s="336"/>
      <c r="K42" s="180"/>
    </row>
    <row r="43" spans="2:11" ht="15" customHeight="1">
      <c r="B43" s="183"/>
      <c r="C43" s="184"/>
      <c r="D43" s="182"/>
      <c r="E43" s="185"/>
      <c r="F43" s="182"/>
      <c r="G43" s="336" t="s">
        <v>1554</v>
      </c>
      <c r="H43" s="336"/>
      <c r="I43" s="336"/>
      <c r="J43" s="336"/>
      <c r="K43" s="180"/>
    </row>
    <row r="44" spans="2:11" ht="15" customHeight="1">
      <c r="B44" s="183"/>
      <c r="C44" s="184"/>
      <c r="D44" s="182"/>
      <c r="E44" s="185" t="s">
        <v>1555</v>
      </c>
      <c r="F44" s="182"/>
      <c r="G44" s="336" t="s">
        <v>1556</v>
      </c>
      <c r="H44" s="336"/>
      <c r="I44" s="336"/>
      <c r="J44" s="336"/>
      <c r="K44" s="180"/>
    </row>
    <row r="45" spans="2:11" ht="15" customHeight="1">
      <c r="B45" s="183"/>
      <c r="C45" s="184"/>
      <c r="D45" s="182"/>
      <c r="E45" s="185" t="s">
        <v>125</v>
      </c>
      <c r="F45" s="182"/>
      <c r="G45" s="336" t="s">
        <v>1557</v>
      </c>
      <c r="H45" s="336"/>
      <c r="I45" s="336"/>
      <c r="J45" s="336"/>
      <c r="K45" s="180"/>
    </row>
    <row r="46" spans="2:11" ht="12.75" customHeight="1">
      <c r="B46" s="183"/>
      <c r="C46" s="184"/>
      <c r="D46" s="182"/>
      <c r="E46" s="182"/>
      <c r="F46" s="182"/>
      <c r="G46" s="182"/>
      <c r="H46" s="182"/>
      <c r="I46" s="182"/>
      <c r="J46" s="182"/>
      <c r="K46" s="180"/>
    </row>
    <row r="47" spans="2:11" ht="15" customHeight="1">
      <c r="B47" s="183"/>
      <c r="C47" s="184"/>
      <c r="D47" s="336" t="s">
        <v>1558</v>
      </c>
      <c r="E47" s="336"/>
      <c r="F47" s="336"/>
      <c r="G47" s="336"/>
      <c r="H47" s="336"/>
      <c r="I47" s="336"/>
      <c r="J47" s="336"/>
      <c r="K47" s="180"/>
    </row>
    <row r="48" spans="2:11" ht="15" customHeight="1">
      <c r="B48" s="183"/>
      <c r="C48" s="184"/>
      <c r="D48" s="184"/>
      <c r="E48" s="336" t="s">
        <v>1559</v>
      </c>
      <c r="F48" s="336"/>
      <c r="G48" s="336"/>
      <c r="H48" s="336"/>
      <c r="I48" s="336"/>
      <c r="J48" s="336"/>
      <c r="K48" s="180"/>
    </row>
    <row r="49" spans="2:11" ht="15" customHeight="1">
      <c r="B49" s="183"/>
      <c r="C49" s="184"/>
      <c r="D49" s="184"/>
      <c r="E49" s="336" t="s">
        <v>1560</v>
      </c>
      <c r="F49" s="336"/>
      <c r="G49" s="336"/>
      <c r="H49" s="336"/>
      <c r="I49" s="336"/>
      <c r="J49" s="336"/>
      <c r="K49" s="180"/>
    </row>
    <row r="50" spans="2:11" ht="15" customHeight="1">
      <c r="B50" s="183"/>
      <c r="C50" s="184"/>
      <c r="D50" s="184"/>
      <c r="E50" s="336" t="s">
        <v>1561</v>
      </c>
      <c r="F50" s="336"/>
      <c r="G50" s="336"/>
      <c r="H50" s="336"/>
      <c r="I50" s="336"/>
      <c r="J50" s="336"/>
      <c r="K50" s="180"/>
    </row>
    <row r="51" spans="2:11" ht="15" customHeight="1">
      <c r="B51" s="183"/>
      <c r="C51" s="184"/>
      <c r="D51" s="336" t="s">
        <v>1562</v>
      </c>
      <c r="E51" s="336"/>
      <c r="F51" s="336"/>
      <c r="G51" s="336"/>
      <c r="H51" s="336"/>
      <c r="I51" s="336"/>
      <c r="J51" s="336"/>
      <c r="K51" s="180"/>
    </row>
    <row r="52" spans="2:11" ht="25.5" customHeight="1">
      <c r="B52" s="179"/>
      <c r="C52" s="339" t="s">
        <v>1563</v>
      </c>
      <c r="D52" s="339"/>
      <c r="E52" s="339"/>
      <c r="F52" s="339"/>
      <c r="G52" s="339"/>
      <c r="H52" s="339"/>
      <c r="I52" s="339"/>
      <c r="J52" s="339"/>
      <c r="K52" s="180"/>
    </row>
    <row r="53" spans="2:11" ht="5.25" customHeight="1">
      <c r="B53" s="179"/>
      <c r="C53" s="181"/>
      <c r="D53" s="181"/>
      <c r="E53" s="181"/>
      <c r="F53" s="181"/>
      <c r="G53" s="181"/>
      <c r="H53" s="181"/>
      <c r="I53" s="181"/>
      <c r="J53" s="181"/>
      <c r="K53" s="180"/>
    </row>
    <row r="54" spans="2:11" ht="15" customHeight="1">
      <c r="B54" s="179"/>
      <c r="C54" s="336" t="s">
        <v>1564</v>
      </c>
      <c r="D54" s="336"/>
      <c r="E54" s="336"/>
      <c r="F54" s="336"/>
      <c r="G54" s="336"/>
      <c r="H54" s="336"/>
      <c r="I54" s="336"/>
      <c r="J54" s="336"/>
      <c r="K54" s="180"/>
    </row>
    <row r="55" spans="2:11" ht="15" customHeight="1">
      <c r="B55" s="179"/>
      <c r="C55" s="336" t="s">
        <v>1565</v>
      </c>
      <c r="D55" s="336"/>
      <c r="E55" s="336"/>
      <c r="F55" s="336"/>
      <c r="G55" s="336"/>
      <c r="H55" s="336"/>
      <c r="I55" s="336"/>
      <c r="J55" s="336"/>
      <c r="K55" s="180"/>
    </row>
    <row r="56" spans="2:11" ht="12.75" customHeight="1">
      <c r="B56" s="179"/>
      <c r="C56" s="182"/>
      <c r="D56" s="182"/>
      <c r="E56" s="182"/>
      <c r="F56" s="182"/>
      <c r="G56" s="182"/>
      <c r="H56" s="182"/>
      <c r="I56" s="182"/>
      <c r="J56" s="182"/>
      <c r="K56" s="180"/>
    </row>
    <row r="57" spans="2:11" ht="15" customHeight="1">
      <c r="B57" s="179"/>
      <c r="C57" s="336" t="s">
        <v>1566</v>
      </c>
      <c r="D57" s="336"/>
      <c r="E57" s="336"/>
      <c r="F57" s="336"/>
      <c r="G57" s="336"/>
      <c r="H57" s="336"/>
      <c r="I57" s="336"/>
      <c r="J57" s="336"/>
      <c r="K57" s="180"/>
    </row>
    <row r="58" spans="2:11" ht="15" customHeight="1">
      <c r="B58" s="179"/>
      <c r="C58" s="184"/>
      <c r="D58" s="336" t="s">
        <v>1567</v>
      </c>
      <c r="E58" s="336"/>
      <c r="F58" s="336"/>
      <c r="G58" s="336"/>
      <c r="H58" s="336"/>
      <c r="I58" s="336"/>
      <c r="J58" s="336"/>
      <c r="K58" s="180"/>
    </row>
    <row r="59" spans="2:11" ht="15" customHeight="1">
      <c r="B59" s="179"/>
      <c r="C59" s="184"/>
      <c r="D59" s="336" t="s">
        <v>1568</v>
      </c>
      <c r="E59" s="336"/>
      <c r="F59" s="336"/>
      <c r="G59" s="336"/>
      <c r="H59" s="336"/>
      <c r="I59" s="336"/>
      <c r="J59" s="336"/>
      <c r="K59" s="180"/>
    </row>
    <row r="60" spans="2:11" ht="15" customHeight="1">
      <c r="B60" s="179"/>
      <c r="C60" s="184"/>
      <c r="D60" s="336" t="s">
        <v>1569</v>
      </c>
      <c r="E60" s="336"/>
      <c r="F60" s="336"/>
      <c r="G60" s="336"/>
      <c r="H60" s="336"/>
      <c r="I60" s="336"/>
      <c r="J60" s="336"/>
      <c r="K60" s="180"/>
    </row>
    <row r="61" spans="2:11" ht="15" customHeight="1">
      <c r="B61" s="179"/>
      <c r="C61" s="184"/>
      <c r="D61" s="336" t="s">
        <v>1570</v>
      </c>
      <c r="E61" s="336"/>
      <c r="F61" s="336"/>
      <c r="G61" s="336"/>
      <c r="H61" s="336"/>
      <c r="I61" s="336"/>
      <c r="J61" s="336"/>
      <c r="K61" s="180"/>
    </row>
    <row r="62" spans="2:11" ht="15" customHeight="1">
      <c r="B62" s="179"/>
      <c r="C62" s="184"/>
      <c r="D62" s="338" t="s">
        <v>1571</v>
      </c>
      <c r="E62" s="338"/>
      <c r="F62" s="338"/>
      <c r="G62" s="338"/>
      <c r="H62" s="338"/>
      <c r="I62" s="338"/>
      <c r="J62" s="338"/>
      <c r="K62" s="180"/>
    </row>
    <row r="63" spans="2:11" ht="15" customHeight="1">
      <c r="B63" s="179"/>
      <c r="C63" s="184"/>
      <c r="D63" s="336" t="s">
        <v>1572</v>
      </c>
      <c r="E63" s="336"/>
      <c r="F63" s="336"/>
      <c r="G63" s="336"/>
      <c r="H63" s="336"/>
      <c r="I63" s="336"/>
      <c r="J63" s="336"/>
      <c r="K63" s="180"/>
    </row>
    <row r="64" spans="2:11" ht="12.75" customHeight="1">
      <c r="B64" s="179"/>
      <c r="C64" s="184"/>
      <c r="D64" s="184"/>
      <c r="E64" s="187"/>
      <c r="F64" s="184"/>
      <c r="G64" s="184"/>
      <c r="H64" s="184"/>
      <c r="I64" s="184"/>
      <c r="J64" s="184"/>
      <c r="K64" s="180"/>
    </row>
    <row r="65" spans="2:11" ht="15" customHeight="1">
      <c r="B65" s="179"/>
      <c r="C65" s="184"/>
      <c r="D65" s="336" t="s">
        <v>1573</v>
      </c>
      <c r="E65" s="336"/>
      <c r="F65" s="336"/>
      <c r="G65" s="336"/>
      <c r="H65" s="336"/>
      <c r="I65" s="336"/>
      <c r="J65" s="336"/>
      <c r="K65" s="180"/>
    </row>
    <row r="66" spans="2:11" ht="15" customHeight="1">
      <c r="B66" s="179"/>
      <c r="C66" s="184"/>
      <c r="D66" s="338" t="s">
        <v>1574</v>
      </c>
      <c r="E66" s="338"/>
      <c r="F66" s="338"/>
      <c r="G66" s="338"/>
      <c r="H66" s="338"/>
      <c r="I66" s="338"/>
      <c r="J66" s="338"/>
      <c r="K66" s="180"/>
    </row>
    <row r="67" spans="2:11" ht="15" customHeight="1">
      <c r="B67" s="179"/>
      <c r="C67" s="184"/>
      <c r="D67" s="336" t="s">
        <v>1575</v>
      </c>
      <c r="E67" s="336"/>
      <c r="F67" s="336"/>
      <c r="G67" s="336"/>
      <c r="H67" s="336"/>
      <c r="I67" s="336"/>
      <c r="J67" s="336"/>
      <c r="K67" s="180"/>
    </row>
    <row r="68" spans="2:11" ht="15" customHeight="1">
      <c r="B68" s="179"/>
      <c r="C68" s="184"/>
      <c r="D68" s="336" t="s">
        <v>1576</v>
      </c>
      <c r="E68" s="336"/>
      <c r="F68" s="336"/>
      <c r="G68" s="336"/>
      <c r="H68" s="336"/>
      <c r="I68" s="336"/>
      <c r="J68" s="336"/>
      <c r="K68" s="180"/>
    </row>
    <row r="69" spans="2:11" ht="15" customHeight="1">
      <c r="B69" s="179"/>
      <c r="C69" s="184"/>
      <c r="D69" s="336" t="s">
        <v>1577</v>
      </c>
      <c r="E69" s="336"/>
      <c r="F69" s="336"/>
      <c r="G69" s="336"/>
      <c r="H69" s="336"/>
      <c r="I69" s="336"/>
      <c r="J69" s="336"/>
      <c r="K69" s="180"/>
    </row>
    <row r="70" spans="2:11" ht="15" customHeight="1">
      <c r="B70" s="179"/>
      <c r="C70" s="184"/>
      <c r="D70" s="336" t="s">
        <v>1578</v>
      </c>
      <c r="E70" s="336"/>
      <c r="F70" s="336"/>
      <c r="G70" s="336"/>
      <c r="H70" s="336"/>
      <c r="I70" s="336"/>
      <c r="J70" s="336"/>
      <c r="K70" s="180"/>
    </row>
    <row r="71" spans="2:11" ht="12.75" customHeight="1">
      <c r="B71" s="188"/>
      <c r="C71" s="189"/>
      <c r="D71" s="189"/>
      <c r="E71" s="189"/>
      <c r="F71" s="189"/>
      <c r="G71" s="189"/>
      <c r="H71" s="189"/>
      <c r="I71" s="189"/>
      <c r="J71" s="189"/>
      <c r="K71" s="190"/>
    </row>
    <row r="72" spans="2:11" ht="18.75" customHeight="1">
      <c r="B72" s="191"/>
      <c r="C72" s="191"/>
      <c r="D72" s="191"/>
      <c r="E72" s="191"/>
      <c r="F72" s="191"/>
      <c r="G72" s="191"/>
      <c r="H72" s="191"/>
      <c r="I72" s="191"/>
      <c r="J72" s="191"/>
      <c r="K72" s="192"/>
    </row>
    <row r="73" spans="2:11" ht="18.75" customHeight="1">
      <c r="B73" s="192"/>
      <c r="C73" s="192"/>
      <c r="D73" s="192"/>
      <c r="E73" s="192"/>
      <c r="F73" s="192"/>
      <c r="G73" s="192"/>
      <c r="H73" s="192"/>
      <c r="I73" s="192"/>
      <c r="J73" s="192"/>
      <c r="K73" s="192"/>
    </row>
    <row r="74" spans="2:11" ht="7.5" customHeight="1">
      <c r="B74" s="193"/>
      <c r="C74" s="194"/>
      <c r="D74" s="194"/>
      <c r="E74" s="194"/>
      <c r="F74" s="194"/>
      <c r="G74" s="194"/>
      <c r="H74" s="194"/>
      <c r="I74" s="194"/>
      <c r="J74" s="194"/>
      <c r="K74" s="195"/>
    </row>
    <row r="75" spans="2:11" ht="45" customHeight="1">
      <c r="B75" s="196"/>
      <c r="C75" s="337" t="s">
        <v>1579</v>
      </c>
      <c r="D75" s="337"/>
      <c r="E75" s="337"/>
      <c r="F75" s="337"/>
      <c r="G75" s="337"/>
      <c r="H75" s="337"/>
      <c r="I75" s="337"/>
      <c r="J75" s="337"/>
      <c r="K75" s="197"/>
    </row>
    <row r="76" spans="2:11" ht="17.25" customHeight="1">
      <c r="B76" s="196"/>
      <c r="C76" s="198" t="s">
        <v>1580</v>
      </c>
      <c r="D76" s="198"/>
      <c r="E76" s="198"/>
      <c r="F76" s="198" t="s">
        <v>1581</v>
      </c>
      <c r="G76" s="199"/>
      <c r="H76" s="198" t="s">
        <v>52</v>
      </c>
      <c r="I76" s="198" t="s">
        <v>54</v>
      </c>
      <c r="J76" s="198" t="s">
        <v>1582</v>
      </c>
      <c r="K76" s="197"/>
    </row>
    <row r="77" spans="2:11" ht="17.25" customHeight="1">
      <c r="B77" s="196"/>
      <c r="C77" s="200" t="s">
        <v>1583</v>
      </c>
      <c r="D77" s="200"/>
      <c r="E77" s="200"/>
      <c r="F77" s="201" t="s">
        <v>1584</v>
      </c>
      <c r="G77" s="202"/>
      <c r="H77" s="200"/>
      <c r="I77" s="200"/>
      <c r="J77" s="200" t="s">
        <v>1585</v>
      </c>
      <c r="K77" s="197"/>
    </row>
    <row r="78" spans="2:11" ht="5.25" customHeight="1">
      <c r="B78" s="196"/>
      <c r="C78" s="203"/>
      <c r="D78" s="203"/>
      <c r="E78" s="203"/>
      <c r="F78" s="203"/>
      <c r="G78" s="204"/>
      <c r="H78" s="203"/>
      <c r="I78" s="203"/>
      <c r="J78" s="203"/>
      <c r="K78" s="197"/>
    </row>
    <row r="79" spans="2:11" ht="15" customHeight="1">
      <c r="B79" s="196"/>
      <c r="C79" s="185" t="s">
        <v>51</v>
      </c>
      <c r="D79" s="203"/>
      <c r="E79" s="203"/>
      <c r="F79" s="205" t="s">
        <v>1586</v>
      </c>
      <c r="G79" s="204"/>
      <c r="H79" s="185" t="s">
        <v>1587</v>
      </c>
      <c r="I79" s="185" t="s">
        <v>1588</v>
      </c>
      <c r="J79" s="185">
        <v>20</v>
      </c>
      <c r="K79" s="197"/>
    </row>
    <row r="80" spans="2:11" ht="15" customHeight="1">
      <c r="B80" s="196"/>
      <c r="C80" s="185" t="s">
        <v>1589</v>
      </c>
      <c r="D80" s="185"/>
      <c r="E80" s="185"/>
      <c r="F80" s="205" t="s">
        <v>1586</v>
      </c>
      <c r="G80" s="204"/>
      <c r="H80" s="185" t="s">
        <v>1590</v>
      </c>
      <c r="I80" s="185" t="s">
        <v>1588</v>
      </c>
      <c r="J80" s="185">
        <v>120</v>
      </c>
      <c r="K80" s="197"/>
    </row>
    <row r="81" spans="2:11" ht="15" customHeight="1">
      <c r="B81" s="206"/>
      <c r="C81" s="185" t="s">
        <v>1591</v>
      </c>
      <c r="D81" s="185"/>
      <c r="E81" s="185"/>
      <c r="F81" s="205" t="s">
        <v>1592</v>
      </c>
      <c r="G81" s="204"/>
      <c r="H81" s="185" t="s">
        <v>1593</v>
      </c>
      <c r="I81" s="185" t="s">
        <v>1588</v>
      </c>
      <c r="J81" s="185">
        <v>50</v>
      </c>
      <c r="K81" s="197"/>
    </row>
    <row r="82" spans="2:11" ht="15" customHeight="1">
      <c r="B82" s="206"/>
      <c r="C82" s="185" t="s">
        <v>1594</v>
      </c>
      <c r="D82" s="185"/>
      <c r="E82" s="185"/>
      <c r="F82" s="205" t="s">
        <v>1586</v>
      </c>
      <c r="G82" s="204"/>
      <c r="H82" s="185" t="s">
        <v>1595</v>
      </c>
      <c r="I82" s="185" t="s">
        <v>1596</v>
      </c>
      <c r="J82" s="185"/>
      <c r="K82" s="197"/>
    </row>
    <row r="83" spans="2:11" ht="15" customHeight="1">
      <c r="B83" s="206"/>
      <c r="C83" s="207" t="s">
        <v>1597</v>
      </c>
      <c r="D83" s="207"/>
      <c r="E83" s="207"/>
      <c r="F83" s="208" t="s">
        <v>1592</v>
      </c>
      <c r="G83" s="207"/>
      <c r="H83" s="207" t="s">
        <v>1598</v>
      </c>
      <c r="I83" s="207" t="s">
        <v>1588</v>
      </c>
      <c r="J83" s="207">
        <v>15</v>
      </c>
      <c r="K83" s="197"/>
    </row>
    <row r="84" spans="2:11" ht="15" customHeight="1">
      <c r="B84" s="206"/>
      <c r="C84" s="207" t="s">
        <v>1599</v>
      </c>
      <c r="D84" s="207"/>
      <c r="E84" s="207"/>
      <c r="F84" s="208" t="s">
        <v>1592</v>
      </c>
      <c r="G84" s="207"/>
      <c r="H84" s="207" t="s">
        <v>1600</v>
      </c>
      <c r="I84" s="207" t="s">
        <v>1588</v>
      </c>
      <c r="J84" s="207">
        <v>15</v>
      </c>
      <c r="K84" s="197"/>
    </row>
    <row r="85" spans="2:11" ht="15" customHeight="1">
      <c r="B85" s="206"/>
      <c r="C85" s="207" t="s">
        <v>1601</v>
      </c>
      <c r="D85" s="207"/>
      <c r="E85" s="207"/>
      <c r="F85" s="208" t="s">
        <v>1592</v>
      </c>
      <c r="G85" s="207"/>
      <c r="H85" s="207" t="s">
        <v>1602</v>
      </c>
      <c r="I85" s="207" t="s">
        <v>1588</v>
      </c>
      <c r="J85" s="207">
        <v>20</v>
      </c>
      <c r="K85" s="197"/>
    </row>
    <row r="86" spans="2:11" ht="15" customHeight="1">
      <c r="B86" s="206"/>
      <c r="C86" s="207" t="s">
        <v>1603</v>
      </c>
      <c r="D86" s="207"/>
      <c r="E86" s="207"/>
      <c r="F86" s="208" t="s">
        <v>1592</v>
      </c>
      <c r="G86" s="207"/>
      <c r="H86" s="207" t="s">
        <v>1604</v>
      </c>
      <c r="I86" s="207" t="s">
        <v>1588</v>
      </c>
      <c r="J86" s="207">
        <v>20</v>
      </c>
      <c r="K86" s="197"/>
    </row>
    <row r="87" spans="2:11" ht="15" customHeight="1">
      <c r="B87" s="206"/>
      <c r="C87" s="185" t="s">
        <v>1605</v>
      </c>
      <c r="D87" s="185"/>
      <c r="E87" s="185"/>
      <c r="F87" s="205" t="s">
        <v>1592</v>
      </c>
      <c r="G87" s="204"/>
      <c r="H87" s="185" t="s">
        <v>1606</v>
      </c>
      <c r="I87" s="185" t="s">
        <v>1588</v>
      </c>
      <c r="J87" s="185">
        <v>50</v>
      </c>
      <c r="K87" s="197"/>
    </row>
    <row r="88" spans="2:11" ht="15" customHeight="1">
      <c r="B88" s="206"/>
      <c r="C88" s="185" t="s">
        <v>1607</v>
      </c>
      <c r="D88" s="185"/>
      <c r="E88" s="185"/>
      <c r="F88" s="205" t="s">
        <v>1592</v>
      </c>
      <c r="G88" s="204"/>
      <c r="H88" s="185" t="s">
        <v>1608</v>
      </c>
      <c r="I88" s="185" t="s">
        <v>1588</v>
      </c>
      <c r="J88" s="185">
        <v>20</v>
      </c>
      <c r="K88" s="197"/>
    </row>
    <row r="89" spans="2:11" ht="15" customHeight="1">
      <c r="B89" s="206"/>
      <c r="C89" s="185" t="s">
        <v>1609</v>
      </c>
      <c r="D89" s="185"/>
      <c r="E89" s="185"/>
      <c r="F89" s="205" t="s">
        <v>1592</v>
      </c>
      <c r="G89" s="204"/>
      <c r="H89" s="185" t="s">
        <v>1610</v>
      </c>
      <c r="I89" s="185" t="s">
        <v>1588</v>
      </c>
      <c r="J89" s="185">
        <v>20</v>
      </c>
      <c r="K89" s="197"/>
    </row>
    <row r="90" spans="2:11" ht="15" customHeight="1">
      <c r="B90" s="206"/>
      <c r="C90" s="185" t="s">
        <v>1611</v>
      </c>
      <c r="D90" s="185"/>
      <c r="E90" s="185"/>
      <c r="F90" s="205" t="s">
        <v>1592</v>
      </c>
      <c r="G90" s="204"/>
      <c r="H90" s="185" t="s">
        <v>1612</v>
      </c>
      <c r="I90" s="185" t="s">
        <v>1588</v>
      </c>
      <c r="J90" s="185">
        <v>50</v>
      </c>
      <c r="K90" s="197"/>
    </row>
    <row r="91" spans="2:11" ht="15" customHeight="1">
      <c r="B91" s="206"/>
      <c r="C91" s="185" t="s">
        <v>1613</v>
      </c>
      <c r="D91" s="185"/>
      <c r="E91" s="185"/>
      <c r="F91" s="205" t="s">
        <v>1592</v>
      </c>
      <c r="G91" s="204"/>
      <c r="H91" s="185" t="s">
        <v>1613</v>
      </c>
      <c r="I91" s="185" t="s">
        <v>1588</v>
      </c>
      <c r="J91" s="185">
        <v>50</v>
      </c>
      <c r="K91" s="197"/>
    </row>
    <row r="92" spans="2:11" ht="15" customHeight="1">
      <c r="B92" s="206"/>
      <c r="C92" s="185" t="s">
        <v>1614</v>
      </c>
      <c r="D92" s="185"/>
      <c r="E92" s="185"/>
      <c r="F92" s="205" t="s">
        <v>1592</v>
      </c>
      <c r="G92" s="204"/>
      <c r="H92" s="185" t="s">
        <v>1615</v>
      </c>
      <c r="I92" s="185" t="s">
        <v>1588</v>
      </c>
      <c r="J92" s="185">
        <v>255</v>
      </c>
      <c r="K92" s="197"/>
    </row>
    <row r="93" spans="2:11" ht="15" customHeight="1">
      <c r="B93" s="206"/>
      <c r="C93" s="185" t="s">
        <v>1616</v>
      </c>
      <c r="D93" s="185"/>
      <c r="E93" s="185"/>
      <c r="F93" s="205" t="s">
        <v>1586</v>
      </c>
      <c r="G93" s="204"/>
      <c r="H93" s="185" t="s">
        <v>1617</v>
      </c>
      <c r="I93" s="185" t="s">
        <v>1618</v>
      </c>
      <c r="J93" s="185"/>
      <c r="K93" s="197"/>
    </row>
    <row r="94" spans="2:11" ht="15" customHeight="1">
      <c r="B94" s="206"/>
      <c r="C94" s="185" t="s">
        <v>1619</v>
      </c>
      <c r="D94" s="185"/>
      <c r="E94" s="185"/>
      <c r="F94" s="205" t="s">
        <v>1586</v>
      </c>
      <c r="G94" s="204"/>
      <c r="H94" s="185" t="s">
        <v>1620</v>
      </c>
      <c r="I94" s="185" t="s">
        <v>1621</v>
      </c>
      <c r="J94" s="185"/>
      <c r="K94" s="197"/>
    </row>
    <row r="95" spans="2:11" ht="15" customHeight="1">
      <c r="B95" s="206"/>
      <c r="C95" s="185" t="s">
        <v>1622</v>
      </c>
      <c r="D95" s="185"/>
      <c r="E95" s="185"/>
      <c r="F95" s="205" t="s">
        <v>1586</v>
      </c>
      <c r="G95" s="204"/>
      <c r="H95" s="185" t="s">
        <v>1622</v>
      </c>
      <c r="I95" s="185" t="s">
        <v>1621</v>
      </c>
      <c r="J95" s="185"/>
      <c r="K95" s="197"/>
    </row>
    <row r="96" spans="2:11" ht="15" customHeight="1">
      <c r="B96" s="206"/>
      <c r="C96" s="185" t="s">
        <v>37</v>
      </c>
      <c r="D96" s="185"/>
      <c r="E96" s="185"/>
      <c r="F96" s="205" t="s">
        <v>1586</v>
      </c>
      <c r="G96" s="204"/>
      <c r="H96" s="185" t="s">
        <v>1623</v>
      </c>
      <c r="I96" s="185" t="s">
        <v>1621</v>
      </c>
      <c r="J96" s="185"/>
      <c r="K96" s="197"/>
    </row>
    <row r="97" spans="2:11" ht="15" customHeight="1">
      <c r="B97" s="206"/>
      <c r="C97" s="185" t="s">
        <v>46</v>
      </c>
      <c r="D97" s="185"/>
      <c r="E97" s="185"/>
      <c r="F97" s="205" t="s">
        <v>1586</v>
      </c>
      <c r="G97" s="204"/>
      <c r="H97" s="185" t="s">
        <v>1624</v>
      </c>
      <c r="I97" s="185" t="s">
        <v>1621</v>
      </c>
      <c r="J97" s="185"/>
      <c r="K97" s="197"/>
    </row>
    <row r="98" spans="2:11" ht="15" customHeight="1">
      <c r="B98" s="209"/>
      <c r="C98" s="210"/>
      <c r="D98" s="210"/>
      <c r="E98" s="210"/>
      <c r="F98" s="210"/>
      <c r="G98" s="210"/>
      <c r="H98" s="210"/>
      <c r="I98" s="210"/>
      <c r="J98" s="210"/>
      <c r="K98" s="211"/>
    </row>
    <row r="99" spans="2:11" ht="18.75" customHeight="1">
      <c r="B99" s="212"/>
      <c r="C99" s="213"/>
      <c r="D99" s="213"/>
      <c r="E99" s="213"/>
      <c r="F99" s="213"/>
      <c r="G99" s="213"/>
      <c r="H99" s="213"/>
      <c r="I99" s="213"/>
      <c r="J99" s="213"/>
      <c r="K99" s="212"/>
    </row>
    <row r="100" spans="2:11" ht="18.75" customHeight="1">
      <c r="B100" s="192"/>
      <c r="C100" s="192"/>
      <c r="D100" s="192"/>
      <c r="E100" s="192"/>
      <c r="F100" s="192"/>
      <c r="G100" s="192"/>
      <c r="H100" s="192"/>
      <c r="I100" s="192"/>
      <c r="J100" s="192"/>
      <c r="K100" s="192"/>
    </row>
    <row r="101" spans="2:11" ht="7.5" customHeight="1">
      <c r="B101" s="193"/>
      <c r="C101" s="194"/>
      <c r="D101" s="194"/>
      <c r="E101" s="194"/>
      <c r="F101" s="194"/>
      <c r="G101" s="194"/>
      <c r="H101" s="194"/>
      <c r="I101" s="194"/>
      <c r="J101" s="194"/>
      <c r="K101" s="195"/>
    </row>
    <row r="102" spans="2:11" ht="45" customHeight="1">
      <c r="B102" s="196"/>
      <c r="C102" s="337" t="s">
        <v>1625</v>
      </c>
      <c r="D102" s="337"/>
      <c r="E102" s="337"/>
      <c r="F102" s="337"/>
      <c r="G102" s="337"/>
      <c r="H102" s="337"/>
      <c r="I102" s="337"/>
      <c r="J102" s="337"/>
      <c r="K102" s="197"/>
    </row>
    <row r="103" spans="2:11" ht="17.25" customHeight="1">
      <c r="B103" s="196"/>
      <c r="C103" s="198" t="s">
        <v>1580</v>
      </c>
      <c r="D103" s="198"/>
      <c r="E103" s="198"/>
      <c r="F103" s="198" t="s">
        <v>1581</v>
      </c>
      <c r="G103" s="199"/>
      <c r="H103" s="198" t="s">
        <v>52</v>
      </c>
      <c r="I103" s="198" t="s">
        <v>54</v>
      </c>
      <c r="J103" s="198" t="s">
        <v>1582</v>
      </c>
      <c r="K103" s="197"/>
    </row>
    <row r="104" spans="2:11" ht="17.25" customHeight="1">
      <c r="B104" s="196"/>
      <c r="C104" s="200" t="s">
        <v>1583</v>
      </c>
      <c r="D104" s="200"/>
      <c r="E104" s="200"/>
      <c r="F104" s="201" t="s">
        <v>1584</v>
      </c>
      <c r="G104" s="202"/>
      <c r="H104" s="200"/>
      <c r="I104" s="200"/>
      <c r="J104" s="200" t="s">
        <v>1585</v>
      </c>
      <c r="K104" s="197"/>
    </row>
    <row r="105" spans="2:11" ht="5.25" customHeight="1">
      <c r="B105" s="196"/>
      <c r="C105" s="198"/>
      <c r="D105" s="198"/>
      <c r="E105" s="198"/>
      <c r="F105" s="198"/>
      <c r="G105" s="214"/>
      <c r="H105" s="198"/>
      <c r="I105" s="198"/>
      <c r="J105" s="198"/>
      <c r="K105" s="197"/>
    </row>
    <row r="106" spans="2:11" ht="15" customHeight="1">
      <c r="B106" s="196"/>
      <c r="C106" s="185" t="s">
        <v>51</v>
      </c>
      <c r="D106" s="203"/>
      <c r="E106" s="203"/>
      <c r="F106" s="205" t="s">
        <v>1586</v>
      </c>
      <c r="G106" s="214"/>
      <c r="H106" s="185" t="s">
        <v>1626</v>
      </c>
      <c r="I106" s="185" t="s">
        <v>1588</v>
      </c>
      <c r="J106" s="185">
        <v>20</v>
      </c>
      <c r="K106" s="197"/>
    </row>
    <row r="107" spans="2:11" ht="15" customHeight="1">
      <c r="B107" s="196"/>
      <c r="C107" s="185" t="s">
        <v>1589</v>
      </c>
      <c r="D107" s="185"/>
      <c r="E107" s="185"/>
      <c r="F107" s="205" t="s">
        <v>1586</v>
      </c>
      <c r="G107" s="185"/>
      <c r="H107" s="185" t="s">
        <v>1626</v>
      </c>
      <c r="I107" s="185" t="s">
        <v>1588</v>
      </c>
      <c r="J107" s="185">
        <v>120</v>
      </c>
      <c r="K107" s="197"/>
    </row>
    <row r="108" spans="2:11" ht="15" customHeight="1">
      <c r="B108" s="206"/>
      <c r="C108" s="185" t="s">
        <v>1591</v>
      </c>
      <c r="D108" s="185"/>
      <c r="E108" s="185"/>
      <c r="F108" s="205" t="s">
        <v>1592</v>
      </c>
      <c r="G108" s="185"/>
      <c r="H108" s="185" t="s">
        <v>1626</v>
      </c>
      <c r="I108" s="185" t="s">
        <v>1588</v>
      </c>
      <c r="J108" s="185">
        <v>50</v>
      </c>
      <c r="K108" s="197"/>
    </row>
    <row r="109" spans="2:11" ht="15" customHeight="1">
      <c r="B109" s="206"/>
      <c r="C109" s="185" t="s">
        <v>1594</v>
      </c>
      <c r="D109" s="185"/>
      <c r="E109" s="185"/>
      <c r="F109" s="205" t="s">
        <v>1586</v>
      </c>
      <c r="G109" s="185"/>
      <c r="H109" s="185" t="s">
        <v>1626</v>
      </c>
      <c r="I109" s="185" t="s">
        <v>1596</v>
      </c>
      <c r="J109" s="185"/>
      <c r="K109" s="197"/>
    </row>
    <row r="110" spans="2:11" ht="15" customHeight="1">
      <c r="B110" s="206"/>
      <c r="C110" s="185" t="s">
        <v>1605</v>
      </c>
      <c r="D110" s="185"/>
      <c r="E110" s="185"/>
      <c r="F110" s="205" t="s">
        <v>1592</v>
      </c>
      <c r="G110" s="185"/>
      <c r="H110" s="185" t="s">
        <v>1626</v>
      </c>
      <c r="I110" s="185" t="s">
        <v>1588</v>
      </c>
      <c r="J110" s="185">
        <v>50</v>
      </c>
      <c r="K110" s="197"/>
    </row>
    <row r="111" spans="2:11" ht="15" customHeight="1">
      <c r="B111" s="206"/>
      <c r="C111" s="185" t="s">
        <v>1613</v>
      </c>
      <c r="D111" s="185"/>
      <c r="E111" s="185"/>
      <c r="F111" s="205" t="s">
        <v>1592</v>
      </c>
      <c r="G111" s="185"/>
      <c r="H111" s="185" t="s">
        <v>1626</v>
      </c>
      <c r="I111" s="185" t="s">
        <v>1588</v>
      </c>
      <c r="J111" s="185">
        <v>50</v>
      </c>
      <c r="K111" s="197"/>
    </row>
    <row r="112" spans="2:11" ht="15" customHeight="1">
      <c r="B112" s="206"/>
      <c r="C112" s="185" t="s">
        <v>1611</v>
      </c>
      <c r="D112" s="185"/>
      <c r="E112" s="185"/>
      <c r="F112" s="205" t="s">
        <v>1592</v>
      </c>
      <c r="G112" s="185"/>
      <c r="H112" s="185" t="s">
        <v>1626</v>
      </c>
      <c r="I112" s="185" t="s">
        <v>1588</v>
      </c>
      <c r="J112" s="185">
        <v>50</v>
      </c>
      <c r="K112" s="197"/>
    </row>
    <row r="113" spans="2:11" ht="15" customHeight="1">
      <c r="B113" s="206"/>
      <c r="C113" s="185" t="s">
        <v>51</v>
      </c>
      <c r="D113" s="185"/>
      <c r="E113" s="185"/>
      <c r="F113" s="205" t="s">
        <v>1586</v>
      </c>
      <c r="G113" s="185"/>
      <c r="H113" s="185" t="s">
        <v>1627</v>
      </c>
      <c r="I113" s="185" t="s">
        <v>1588</v>
      </c>
      <c r="J113" s="185">
        <v>20</v>
      </c>
      <c r="K113" s="197"/>
    </row>
    <row r="114" spans="2:11" ht="15" customHeight="1">
      <c r="B114" s="206"/>
      <c r="C114" s="185" t="s">
        <v>1628</v>
      </c>
      <c r="D114" s="185"/>
      <c r="E114" s="185"/>
      <c r="F114" s="205" t="s">
        <v>1586</v>
      </c>
      <c r="G114" s="185"/>
      <c r="H114" s="185" t="s">
        <v>1629</v>
      </c>
      <c r="I114" s="185" t="s">
        <v>1588</v>
      </c>
      <c r="J114" s="185">
        <v>120</v>
      </c>
      <c r="K114" s="197"/>
    </row>
    <row r="115" spans="2:11" ht="15" customHeight="1">
      <c r="B115" s="206"/>
      <c r="C115" s="185" t="s">
        <v>37</v>
      </c>
      <c r="D115" s="185"/>
      <c r="E115" s="185"/>
      <c r="F115" s="205" t="s">
        <v>1586</v>
      </c>
      <c r="G115" s="185"/>
      <c r="H115" s="185" t="s">
        <v>1630</v>
      </c>
      <c r="I115" s="185" t="s">
        <v>1621</v>
      </c>
      <c r="J115" s="185"/>
      <c r="K115" s="197"/>
    </row>
    <row r="116" spans="2:11" ht="15" customHeight="1">
      <c r="B116" s="206"/>
      <c r="C116" s="185" t="s">
        <v>46</v>
      </c>
      <c r="D116" s="185"/>
      <c r="E116" s="185"/>
      <c r="F116" s="205" t="s">
        <v>1586</v>
      </c>
      <c r="G116" s="185"/>
      <c r="H116" s="185" t="s">
        <v>1631</v>
      </c>
      <c r="I116" s="185" t="s">
        <v>1621</v>
      </c>
      <c r="J116" s="185"/>
      <c r="K116" s="197"/>
    </row>
    <row r="117" spans="2:11" ht="15" customHeight="1">
      <c r="B117" s="206"/>
      <c r="C117" s="185" t="s">
        <v>54</v>
      </c>
      <c r="D117" s="185"/>
      <c r="E117" s="185"/>
      <c r="F117" s="205" t="s">
        <v>1586</v>
      </c>
      <c r="G117" s="185"/>
      <c r="H117" s="185" t="s">
        <v>1632</v>
      </c>
      <c r="I117" s="185" t="s">
        <v>1633</v>
      </c>
      <c r="J117" s="185"/>
      <c r="K117" s="197"/>
    </row>
    <row r="118" spans="2:11" ht="15" customHeight="1">
      <c r="B118" s="209"/>
      <c r="C118" s="215"/>
      <c r="D118" s="215"/>
      <c r="E118" s="215"/>
      <c r="F118" s="215"/>
      <c r="G118" s="215"/>
      <c r="H118" s="215"/>
      <c r="I118" s="215"/>
      <c r="J118" s="215"/>
      <c r="K118" s="211"/>
    </row>
    <row r="119" spans="2:11" ht="18.75" customHeight="1">
      <c r="B119" s="216"/>
      <c r="C119" s="182"/>
      <c r="D119" s="182"/>
      <c r="E119" s="182"/>
      <c r="F119" s="217"/>
      <c r="G119" s="182"/>
      <c r="H119" s="182"/>
      <c r="I119" s="182"/>
      <c r="J119" s="182"/>
      <c r="K119" s="216"/>
    </row>
    <row r="120" spans="2:11" ht="18.75" customHeight="1">
      <c r="B120" s="192"/>
      <c r="C120" s="192"/>
      <c r="D120" s="192"/>
      <c r="E120" s="192"/>
      <c r="F120" s="192"/>
      <c r="G120" s="192"/>
      <c r="H120" s="192"/>
      <c r="I120" s="192"/>
      <c r="J120" s="192"/>
      <c r="K120" s="192"/>
    </row>
    <row r="121" spans="2:11" ht="7.5" customHeight="1">
      <c r="B121" s="218"/>
      <c r="C121" s="219"/>
      <c r="D121" s="219"/>
      <c r="E121" s="219"/>
      <c r="F121" s="219"/>
      <c r="G121" s="219"/>
      <c r="H121" s="219"/>
      <c r="I121" s="219"/>
      <c r="J121" s="219"/>
      <c r="K121" s="220"/>
    </row>
    <row r="122" spans="2:11" ht="45" customHeight="1">
      <c r="B122" s="221"/>
      <c r="C122" s="340" t="s">
        <v>1634</v>
      </c>
      <c r="D122" s="340"/>
      <c r="E122" s="340"/>
      <c r="F122" s="340"/>
      <c r="G122" s="340"/>
      <c r="H122" s="340"/>
      <c r="I122" s="340"/>
      <c r="J122" s="340"/>
      <c r="K122" s="222"/>
    </row>
    <row r="123" spans="2:11" ht="17.25" customHeight="1">
      <c r="B123" s="223"/>
      <c r="C123" s="198" t="s">
        <v>1580</v>
      </c>
      <c r="D123" s="198"/>
      <c r="E123" s="198"/>
      <c r="F123" s="198" t="s">
        <v>1581</v>
      </c>
      <c r="G123" s="199"/>
      <c r="H123" s="198" t="s">
        <v>52</v>
      </c>
      <c r="I123" s="198" t="s">
        <v>54</v>
      </c>
      <c r="J123" s="198" t="s">
        <v>1582</v>
      </c>
      <c r="K123" s="224"/>
    </row>
    <row r="124" spans="2:11" ht="17.25" customHeight="1">
      <c r="B124" s="223"/>
      <c r="C124" s="200" t="s">
        <v>1583</v>
      </c>
      <c r="D124" s="200"/>
      <c r="E124" s="200"/>
      <c r="F124" s="201" t="s">
        <v>1584</v>
      </c>
      <c r="G124" s="202"/>
      <c r="H124" s="200"/>
      <c r="I124" s="200"/>
      <c r="J124" s="200" t="s">
        <v>1585</v>
      </c>
      <c r="K124" s="224"/>
    </row>
    <row r="125" spans="2:11" ht="5.25" customHeight="1">
      <c r="B125" s="225"/>
      <c r="C125" s="203"/>
      <c r="D125" s="203"/>
      <c r="E125" s="203"/>
      <c r="F125" s="203"/>
      <c r="G125" s="185"/>
      <c r="H125" s="203"/>
      <c r="I125" s="203"/>
      <c r="J125" s="203"/>
      <c r="K125" s="226"/>
    </row>
    <row r="126" spans="2:11" ht="15" customHeight="1">
      <c r="B126" s="225"/>
      <c r="C126" s="185" t="s">
        <v>1589</v>
      </c>
      <c r="D126" s="203"/>
      <c r="E126" s="203"/>
      <c r="F126" s="205" t="s">
        <v>1586</v>
      </c>
      <c r="G126" s="185"/>
      <c r="H126" s="185" t="s">
        <v>1626</v>
      </c>
      <c r="I126" s="185" t="s">
        <v>1588</v>
      </c>
      <c r="J126" s="185">
        <v>120</v>
      </c>
      <c r="K126" s="227"/>
    </row>
    <row r="127" spans="2:11" ht="15" customHeight="1">
      <c r="B127" s="225"/>
      <c r="C127" s="185" t="s">
        <v>1635</v>
      </c>
      <c r="D127" s="185"/>
      <c r="E127" s="185"/>
      <c r="F127" s="205" t="s">
        <v>1586</v>
      </c>
      <c r="G127" s="185"/>
      <c r="H127" s="185" t="s">
        <v>1636</v>
      </c>
      <c r="I127" s="185" t="s">
        <v>1588</v>
      </c>
      <c r="J127" s="185" t="s">
        <v>1637</v>
      </c>
      <c r="K127" s="227"/>
    </row>
    <row r="128" spans="2:11" ht="15" customHeight="1">
      <c r="B128" s="225"/>
      <c r="C128" s="185" t="s">
        <v>1534</v>
      </c>
      <c r="D128" s="185"/>
      <c r="E128" s="185"/>
      <c r="F128" s="205" t="s">
        <v>1586</v>
      </c>
      <c r="G128" s="185"/>
      <c r="H128" s="185" t="s">
        <v>1638</v>
      </c>
      <c r="I128" s="185" t="s">
        <v>1588</v>
      </c>
      <c r="J128" s="185" t="s">
        <v>1637</v>
      </c>
      <c r="K128" s="227"/>
    </row>
    <row r="129" spans="2:11" ht="15" customHeight="1">
      <c r="B129" s="225"/>
      <c r="C129" s="185" t="s">
        <v>1597</v>
      </c>
      <c r="D129" s="185"/>
      <c r="E129" s="185"/>
      <c r="F129" s="205" t="s">
        <v>1592</v>
      </c>
      <c r="G129" s="185"/>
      <c r="H129" s="185" t="s">
        <v>1598</v>
      </c>
      <c r="I129" s="185" t="s">
        <v>1588</v>
      </c>
      <c r="J129" s="185">
        <v>15</v>
      </c>
      <c r="K129" s="227"/>
    </row>
    <row r="130" spans="2:11" ht="15" customHeight="1">
      <c r="B130" s="225"/>
      <c r="C130" s="207" t="s">
        <v>1599</v>
      </c>
      <c r="D130" s="207"/>
      <c r="E130" s="207"/>
      <c r="F130" s="208" t="s">
        <v>1592</v>
      </c>
      <c r="G130" s="207"/>
      <c r="H130" s="207" t="s">
        <v>1600</v>
      </c>
      <c r="I130" s="207" t="s">
        <v>1588</v>
      </c>
      <c r="J130" s="207">
        <v>15</v>
      </c>
      <c r="K130" s="227"/>
    </row>
    <row r="131" spans="2:11" ht="15" customHeight="1">
      <c r="B131" s="225"/>
      <c r="C131" s="207" t="s">
        <v>1601</v>
      </c>
      <c r="D131" s="207"/>
      <c r="E131" s="207"/>
      <c r="F131" s="208" t="s">
        <v>1592</v>
      </c>
      <c r="G131" s="207"/>
      <c r="H131" s="207" t="s">
        <v>1602</v>
      </c>
      <c r="I131" s="207" t="s">
        <v>1588</v>
      </c>
      <c r="J131" s="207">
        <v>20</v>
      </c>
      <c r="K131" s="227"/>
    </row>
    <row r="132" spans="2:11" ht="15" customHeight="1">
      <c r="B132" s="225"/>
      <c r="C132" s="207" t="s">
        <v>1603</v>
      </c>
      <c r="D132" s="207"/>
      <c r="E132" s="207"/>
      <c r="F132" s="208" t="s">
        <v>1592</v>
      </c>
      <c r="G132" s="207"/>
      <c r="H132" s="207" t="s">
        <v>1604</v>
      </c>
      <c r="I132" s="207" t="s">
        <v>1588</v>
      </c>
      <c r="J132" s="207">
        <v>20</v>
      </c>
      <c r="K132" s="227"/>
    </row>
    <row r="133" spans="2:11" ht="15" customHeight="1">
      <c r="B133" s="225"/>
      <c r="C133" s="185" t="s">
        <v>1591</v>
      </c>
      <c r="D133" s="185"/>
      <c r="E133" s="185"/>
      <c r="F133" s="205" t="s">
        <v>1592</v>
      </c>
      <c r="G133" s="185"/>
      <c r="H133" s="185" t="s">
        <v>1626</v>
      </c>
      <c r="I133" s="185" t="s">
        <v>1588</v>
      </c>
      <c r="J133" s="185">
        <v>50</v>
      </c>
      <c r="K133" s="227"/>
    </row>
    <row r="134" spans="2:11" ht="15" customHeight="1">
      <c r="B134" s="225"/>
      <c r="C134" s="185" t="s">
        <v>1605</v>
      </c>
      <c r="D134" s="185"/>
      <c r="E134" s="185"/>
      <c r="F134" s="205" t="s">
        <v>1592</v>
      </c>
      <c r="G134" s="185"/>
      <c r="H134" s="185" t="s">
        <v>1626</v>
      </c>
      <c r="I134" s="185" t="s">
        <v>1588</v>
      </c>
      <c r="J134" s="185">
        <v>50</v>
      </c>
      <c r="K134" s="227"/>
    </row>
    <row r="135" spans="2:11" ht="15" customHeight="1">
      <c r="B135" s="225"/>
      <c r="C135" s="185" t="s">
        <v>1611</v>
      </c>
      <c r="D135" s="185"/>
      <c r="E135" s="185"/>
      <c r="F135" s="205" t="s">
        <v>1592</v>
      </c>
      <c r="G135" s="185"/>
      <c r="H135" s="185" t="s">
        <v>1626</v>
      </c>
      <c r="I135" s="185" t="s">
        <v>1588</v>
      </c>
      <c r="J135" s="185">
        <v>50</v>
      </c>
      <c r="K135" s="227"/>
    </row>
    <row r="136" spans="2:11" ht="15" customHeight="1">
      <c r="B136" s="225"/>
      <c r="C136" s="185" t="s">
        <v>1613</v>
      </c>
      <c r="D136" s="185"/>
      <c r="E136" s="185"/>
      <c r="F136" s="205" t="s">
        <v>1592</v>
      </c>
      <c r="G136" s="185"/>
      <c r="H136" s="185" t="s">
        <v>1626</v>
      </c>
      <c r="I136" s="185" t="s">
        <v>1588</v>
      </c>
      <c r="J136" s="185">
        <v>50</v>
      </c>
      <c r="K136" s="227"/>
    </row>
    <row r="137" spans="2:11" ht="15" customHeight="1">
      <c r="B137" s="225"/>
      <c r="C137" s="185" t="s">
        <v>1614</v>
      </c>
      <c r="D137" s="185"/>
      <c r="E137" s="185"/>
      <c r="F137" s="205" t="s">
        <v>1592</v>
      </c>
      <c r="G137" s="185"/>
      <c r="H137" s="185" t="s">
        <v>1639</v>
      </c>
      <c r="I137" s="185" t="s">
        <v>1588</v>
      </c>
      <c r="J137" s="185">
        <v>255</v>
      </c>
      <c r="K137" s="227"/>
    </row>
    <row r="138" spans="2:11" ht="15" customHeight="1">
      <c r="B138" s="225"/>
      <c r="C138" s="185" t="s">
        <v>1616</v>
      </c>
      <c r="D138" s="185"/>
      <c r="E138" s="185"/>
      <c r="F138" s="205" t="s">
        <v>1586</v>
      </c>
      <c r="G138" s="185"/>
      <c r="H138" s="185" t="s">
        <v>1640</v>
      </c>
      <c r="I138" s="185" t="s">
        <v>1618</v>
      </c>
      <c r="J138" s="185"/>
      <c r="K138" s="227"/>
    </row>
    <row r="139" spans="2:11" ht="15" customHeight="1">
      <c r="B139" s="225"/>
      <c r="C139" s="185" t="s">
        <v>1619</v>
      </c>
      <c r="D139" s="185"/>
      <c r="E139" s="185"/>
      <c r="F139" s="205" t="s">
        <v>1586</v>
      </c>
      <c r="G139" s="185"/>
      <c r="H139" s="185" t="s">
        <v>1641</v>
      </c>
      <c r="I139" s="185" t="s">
        <v>1621</v>
      </c>
      <c r="J139" s="185"/>
      <c r="K139" s="227"/>
    </row>
    <row r="140" spans="2:11" ht="15" customHeight="1">
      <c r="B140" s="225"/>
      <c r="C140" s="185" t="s">
        <v>1622</v>
      </c>
      <c r="D140" s="185"/>
      <c r="E140" s="185"/>
      <c r="F140" s="205" t="s">
        <v>1586</v>
      </c>
      <c r="G140" s="185"/>
      <c r="H140" s="185" t="s">
        <v>1622</v>
      </c>
      <c r="I140" s="185" t="s">
        <v>1621</v>
      </c>
      <c r="J140" s="185"/>
      <c r="K140" s="227"/>
    </row>
    <row r="141" spans="2:11" ht="15" customHeight="1">
      <c r="B141" s="225"/>
      <c r="C141" s="185" t="s">
        <v>37</v>
      </c>
      <c r="D141" s="185"/>
      <c r="E141" s="185"/>
      <c r="F141" s="205" t="s">
        <v>1586</v>
      </c>
      <c r="G141" s="185"/>
      <c r="H141" s="185" t="s">
        <v>1642</v>
      </c>
      <c r="I141" s="185" t="s">
        <v>1621</v>
      </c>
      <c r="J141" s="185"/>
      <c r="K141" s="227"/>
    </row>
    <row r="142" spans="2:11" ht="15" customHeight="1">
      <c r="B142" s="225"/>
      <c r="C142" s="185" t="s">
        <v>1643</v>
      </c>
      <c r="D142" s="185"/>
      <c r="E142" s="185"/>
      <c r="F142" s="205" t="s">
        <v>1586</v>
      </c>
      <c r="G142" s="185"/>
      <c r="H142" s="185" t="s">
        <v>1644</v>
      </c>
      <c r="I142" s="185" t="s">
        <v>1621</v>
      </c>
      <c r="J142" s="185"/>
      <c r="K142" s="227"/>
    </row>
    <row r="143" spans="2:11" ht="15" customHeight="1">
      <c r="B143" s="228"/>
      <c r="C143" s="229"/>
      <c r="D143" s="229"/>
      <c r="E143" s="229"/>
      <c r="F143" s="229"/>
      <c r="G143" s="229"/>
      <c r="H143" s="229"/>
      <c r="I143" s="229"/>
      <c r="J143" s="229"/>
      <c r="K143" s="230"/>
    </row>
    <row r="144" spans="2:11" ht="18.75" customHeight="1">
      <c r="B144" s="182"/>
      <c r="C144" s="182"/>
      <c r="D144" s="182"/>
      <c r="E144" s="182"/>
      <c r="F144" s="217"/>
      <c r="G144" s="182"/>
      <c r="H144" s="182"/>
      <c r="I144" s="182"/>
      <c r="J144" s="182"/>
      <c r="K144" s="182"/>
    </row>
    <row r="145" spans="2:11" ht="18.75" customHeight="1">
      <c r="B145" s="192"/>
      <c r="C145" s="192"/>
      <c r="D145" s="192"/>
      <c r="E145" s="192"/>
      <c r="F145" s="192"/>
      <c r="G145" s="192"/>
      <c r="H145" s="192"/>
      <c r="I145" s="192"/>
      <c r="J145" s="192"/>
      <c r="K145" s="192"/>
    </row>
    <row r="146" spans="2:11" ht="7.5" customHeight="1">
      <c r="B146" s="193"/>
      <c r="C146" s="194"/>
      <c r="D146" s="194"/>
      <c r="E146" s="194"/>
      <c r="F146" s="194"/>
      <c r="G146" s="194"/>
      <c r="H146" s="194"/>
      <c r="I146" s="194"/>
      <c r="J146" s="194"/>
      <c r="K146" s="195"/>
    </row>
    <row r="147" spans="2:11" ht="45" customHeight="1">
      <c r="B147" s="196"/>
      <c r="C147" s="337" t="s">
        <v>1645</v>
      </c>
      <c r="D147" s="337"/>
      <c r="E147" s="337"/>
      <c r="F147" s="337"/>
      <c r="G147" s="337"/>
      <c r="H147" s="337"/>
      <c r="I147" s="337"/>
      <c r="J147" s="337"/>
      <c r="K147" s="197"/>
    </row>
    <row r="148" spans="2:11" ht="17.25" customHeight="1">
      <c r="B148" s="196"/>
      <c r="C148" s="198" t="s">
        <v>1580</v>
      </c>
      <c r="D148" s="198"/>
      <c r="E148" s="198"/>
      <c r="F148" s="198" t="s">
        <v>1581</v>
      </c>
      <c r="G148" s="199"/>
      <c r="H148" s="198" t="s">
        <v>52</v>
      </c>
      <c r="I148" s="198" t="s">
        <v>54</v>
      </c>
      <c r="J148" s="198" t="s">
        <v>1582</v>
      </c>
      <c r="K148" s="197"/>
    </row>
    <row r="149" spans="2:11" ht="17.25" customHeight="1">
      <c r="B149" s="196"/>
      <c r="C149" s="200" t="s">
        <v>1583</v>
      </c>
      <c r="D149" s="200"/>
      <c r="E149" s="200"/>
      <c r="F149" s="201" t="s">
        <v>1584</v>
      </c>
      <c r="G149" s="202"/>
      <c r="H149" s="200"/>
      <c r="I149" s="200"/>
      <c r="J149" s="200" t="s">
        <v>1585</v>
      </c>
      <c r="K149" s="197"/>
    </row>
    <row r="150" spans="2:11" ht="5.25" customHeight="1">
      <c r="B150" s="206"/>
      <c r="C150" s="203"/>
      <c r="D150" s="203"/>
      <c r="E150" s="203"/>
      <c r="F150" s="203"/>
      <c r="G150" s="204"/>
      <c r="H150" s="203"/>
      <c r="I150" s="203"/>
      <c r="J150" s="203"/>
      <c r="K150" s="227"/>
    </row>
    <row r="151" spans="2:11" ht="15" customHeight="1">
      <c r="B151" s="206"/>
      <c r="C151" s="231" t="s">
        <v>1589</v>
      </c>
      <c r="D151" s="185"/>
      <c r="E151" s="185"/>
      <c r="F151" s="232" t="s">
        <v>1586</v>
      </c>
      <c r="G151" s="185"/>
      <c r="H151" s="231" t="s">
        <v>1626</v>
      </c>
      <c r="I151" s="231" t="s">
        <v>1588</v>
      </c>
      <c r="J151" s="231">
        <v>120</v>
      </c>
      <c r="K151" s="227"/>
    </row>
    <row r="152" spans="2:11" ht="15" customHeight="1">
      <c r="B152" s="206"/>
      <c r="C152" s="231" t="s">
        <v>1635</v>
      </c>
      <c r="D152" s="185"/>
      <c r="E152" s="185"/>
      <c r="F152" s="232" t="s">
        <v>1586</v>
      </c>
      <c r="G152" s="185"/>
      <c r="H152" s="231" t="s">
        <v>1646</v>
      </c>
      <c r="I152" s="231" t="s">
        <v>1588</v>
      </c>
      <c r="J152" s="231" t="s">
        <v>1637</v>
      </c>
      <c r="K152" s="227"/>
    </row>
    <row r="153" spans="2:11" ht="15" customHeight="1">
      <c r="B153" s="206"/>
      <c r="C153" s="231" t="s">
        <v>1534</v>
      </c>
      <c r="D153" s="185"/>
      <c r="E153" s="185"/>
      <c r="F153" s="232" t="s">
        <v>1586</v>
      </c>
      <c r="G153" s="185"/>
      <c r="H153" s="231" t="s">
        <v>1647</v>
      </c>
      <c r="I153" s="231" t="s">
        <v>1588</v>
      </c>
      <c r="J153" s="231" t="s">
        <v>1637</v>
      </c>
      <c r="K153" s="227"/>
    </row>
    <row r="154" spans="2:11" ht="15" customHeight="1">
      <c r="B154" s="206"/>
      <c r="C154" s="231" t="s">
        <v>1591</v>
      </c>
      <c r="D154" s="185"/>
      <c r="E154" s="185"/>
      <c r="F154" s="232" t="s">
        <v>1592</v>
      </c>
      <c r="G154" s="185"/>
      <c r="H154" s="231" t="s">
        <v>1626</v>
      </c>
      <c r="I154" s="231" t="s">
        <v>1588</v>
      </c>
      <c r="J154" s="231">
        <v>50</v>
      </c>
      <c r="K154" s="227"/>
    </row>
    <row r="155" spans="2:11" ht="15" customHeight="1">
      <c r="B155" s="206"/>
      <c r="C155" s="231" t="s">
        <v>1594</v>
      </c>
      <c r="D155" s="185"/>
      <c r="E155" s="185"/>
      <c r="F155" s="232" t="s">
        <v>1586</v>
      </c>
      <c r="G155" s="185"/>
      <c r="H155" s="231" t="s">
        <v>1626</v>
      </c>
      <c r="I155" s="231" t="s">
        <v>1596</v>
      </c>
      <c r="J155" s="231"/>
      <c r="K155" s="227"/>
    </row>
    <row r="156" spans="2:11" ht="15" customHeight="1">
      <c r="B156" s="206"/>
      <c r="C156" s="231" t="s">
        <v>1605</v>
      </c>
      <c r="D156" s="185"/>
      <c r="E156" s="185"/>
      <c r="F156" s="232" t="s">
        <v>1592</v>
      </c>
      <c r="G156" s="185"/>
      <c r="H156" s="231" t="s">
        <v>1626</v>
      </c>
      <c r="I156" s="231" t="s">
        <v>1588</v>
      </c>
      <c r="J156" s="231">
        <v>50</v>
      </c>
      <c r="K156" s="227"/>
    </row>
    <row r="157" spans="2:11" ht="15" customHeight="1">
      <c r="B157" s="206"/>
      <c r="C157" s="231" t="s">
        <v>1613</v>
      </c>
      <c r="D157" s="185"/>
      <c r="E157" s="185"/>
      <c r="F157" s="232" t="s">
        <v>1592</v>
      </c>
      <c r="G157" s="185"/>
      <c r="H157" s="231" t="s">
        <v>1626</v>
      </c>
      <c r="I157" s="231" t="s">
        <v>1588</v>
      </c>
      <c r="J157" s="231">
        <v>50</v>
      </c>
      <c r="K157" s="227"/>
    </row>
    <row r="158" spans="2:11" ht="15" customHeight="1">
      <c r="B158" s="206"/>
      <c r="C158" s="231" t="s">
        <v>1611</v>
      </c>
      <c r="D158" s="185"/>
      <c r="E158" s="185"/>
      <c r="F158" s="232" t="s">
        <v>1592</v>
      </c>
      <c r="G158" s="185"/>
      <c r="H158" s="231" t="s">
        <v>1626</v>
      </c>
      <c r="I158" s="231" t="s">
        <v>1588</v>
      </c>
      <c r="J158" s="231">
        <v>50</v>
      </c>
      <c r="K158" s="227"/>
    </row>
    <row r="159" spans="2:11" ht="15" customHeight="1">
      <c r="B159" s="206"/>
      <c r="C159" s="231" t="s">
        <v>96</v>
      </c>
      <c r="D159" s="185"/>
      <c r="E159" s="185"/>
      <c r="F159" s="232" t="s">
        <v>1586</v>
      </c>
      <c r="G159" s="185"/>
      <c r="H159" s="231" t="s">
        <v>1648</v>
      </c>
      <c r="I159" s="231" t="s">
        <v>1588</v>
      </c>
      <c r="J159" s="231" t="s">
        <v>1649</v>
      </c>
      <c r="K159" s="227"/>
    </row>
    <row r="160" spans="2:11" ht="15" customHeight="1">
      <c r="B160" s="206"/>
      <c r="C160" s="231" t="s">
        <v>1650</v>
      </c>
      <c r="D160" s="185"/>
      <c r="E160" s="185"/>
      <c r="F160" s="232" t="s">
        <v>1586</v>
      </c>
      <c r="G160" s="185"/>
      <c r="H160" s="231" t="s">
        <v>1651</v>
      </c>
      <c r="I160" s="231" t="s">
        <v>1621</v>
      </c>
      <c r="J160" s="231"/>
      <c r="K160" s="227"/>
    </row>
    <row r="161" spans="2:11" ht="15" customHeight="1">
      <c r="B161" s="233"/>
      <c r="C161" s="215"/>
      <c r="D161" s="215"/>
      <c r="E161" s="215"/>
      <c r="F161" s="215"/>
      <c r="G161" s="215"/>
      <c r="H161" s="215"/>
      <c r="I161" s="215"/>
      <c r="J161" s="215"/>
      <c r="K161" s="234"/>
    </row>
    <row r="162" spans="2:11" ht="18.75" customHeight="1">
      <c r="B162" s="182"/>
      <c r="C162" s="185"/>
      <c r="D162" s="185"/>
      <c r="E162" s="185"/>
      <c r="F162" s="205"/>
      <c r="G162" s="185"/>
      <c r="H162" s="185"/>
      <c r="I162" s="185"/>
      <c r="J162" s="185"/>
      <c r="K162" s="182"/>
    </row>
    <row r="163" spans="2:11" ht="18.75" customHeight="1">
      <c r="B163" s="192"/>
      <c r="C163" s="192"/>
      <c r="D163" s="192"/>
      <c r="E163" s="192"/>
      <c r="F163" s="192"/>
      <c r="G163" s="192"/>
      <c r="H163" s="192"/>
      <c r="I163" s="192"/>
      <c r="J163" s="192"/>
      <c r="K163" s="192"/>
    </row>
    <row r="164" spans="2:11" ht="7.5" customHeight="1">
      <c r="B164" s="174"/>
      <c r="C164" s="175"/>
      <c r="D164" s="175"/>
      <c r="E164" s="175"/>
      <c r="F164" s="175"/>
      <c r="G164" s="175"/>
      <c r="H164" s="175"/>
      <c r="I164" s="175"/>
      <c r="J164" s="175"/>
      <c r="K164" s="176"/>
    </row>
    <row r="165" spans="2:11" ht="45" customHeight="1">
      <c r="B165" s="177"/>
      <c r="C165" s="340" t="s">
        <v>1652</v>
      </c>
      <c r="D165" s="340"/>
      <c r="E165" s="340"/>
      <c r="F165" s="340"/>
      <c r="G165" s="340"/>
      <c r="H165" s="340"/>
      <c r="I165" s="340"/>
      <c r="J165" s="340"/>
      <c r="K165" s="178"/>
    </row>
    <row r="166" spans="2:11" ht="17.25" customHeight="1">
      <c r="B166" s="177"/>
      <c r="C166" s="198" t="s">
        <v>1580</v>
      </c>
      <c r="D166" s="198"/>
      <c r="E166" s="198"/>
      <c r="F166" s="198" t="s">
        <v>1581</v>
      </c>
      <c r="G166" s="235"/>
      <c r="H166" s="236" t="s">
        <v>52</v>
      </c>
      <c r="I166" s="236" t="s">
        <v>54</v>
      </c>
      <c r="J166" s="198" t="s">
        <v>1582</v>
      </c>
      <c r="K166" s="178"/>
    </row>
    <row r="167" spans="2:11" ht="17.25" customHeight="1">
      <c r="B167" s="179"/>
      <c r="C167" s="200" t="s">
        <v>1583</v>
      </c>
      <c r="D167" s="200"/>
      <c r="E167" s="200"/>
      <c r="F167" s="201" t="s">
        <v>1584</v>
      </c>
      <c r="G167" s="237"/>
      <c r="H167" s="238"/>
      <c r="I167" s="238"/>
      <c r="J167" s="200" t="s">
        <v>1585</v>
      </c>
      <c r="K167" s="180"/>
    </row>
    <row r="168" spans="2:11" ht="5.25" customHeight="1">
      <c r="B168" s="206"/>
      <c r="C168" s="203"/>
      <c r="D168" s="203"/>
      <c r="E168" s="203"/>
      <c r="F168" s="203"/>
      <c r="G168" s="204"/>
      <c r="H168" s="203"/>
      <c r="I168" s="203"/>
      <c r="J168" s="203"/>
      <c r="K168" s="227"/>
    </row>
    <row r="169" spans="2:11" ht="15" customHeight="1">
      <c r="B169" s="206"/>
      <c r="C169" s="185" t="s">
        <v>1589</v>
      </c>
      <c r="D169" s="185"/>
      <c r="E169" s="185"/>
      <c r="F169" s="205" t="s">
        <v>1586</v>
      </c>
      <c r="G169" s="185"/>
      <c r="H169" s="185" t="s">
        <v>1626</v>
      </c>
      <c r="I169" s="185" t="s">
        <v>1588</v>
      </c>
      <c r="J169" s="185">
        <v>120</v>
      </c>
      <c r="K169" s="227"/>
    </row>
    <row r="170" spans="2:11" ht="15" customHeight="1">
      <c r="B170" s="206"/>
      <c r="C170" s="185" t="s">
        <v>1635</v>
      </c>
      <c r="D170" s="185"/>
      <c r="E170" s="185"/>
      <c r="F170" s="205" t="s">
        <v>1586</v>
      </c>
      <c r="G170" s="185"/>
      <c r="H170" s="185" t="s">
        <v>1636</v>
      </c>
      <c r="I170" s="185" t="s">
        <v>1588</v>
      </c>
      <c r="J170" s="185" t="s">
        <v>1637</v>
      </c>
      <c r="K170" s="227"/>
    </row>
    <row r="171" spans="2:11" ht="15" customHeight="1">
      <c r="B171" s="206"/>
      <c r="C171" s="185" t="s">
        <v>1534</v>
      </c>
      <c r="D171" s="185"/>
      <c r="E171" s="185"/>
      <c r="F171" s="205" t="s">
        <v>1586</v>
      </c>
      <c r="G171" s="185"/>
      <c r="H171" s="185" t="s">
        <v>1653</v>
      </c>
      <c r="I171" s="185" t="s">
        <v>1588</v>
      </c>
      <c r="J171" s="185" t="s">
        <v>1637</v>
      </c>
      <c r="K171" s="227"/>
    </row>
    <row r="172" spans="2:11" ht="15" customHeight="1">
      <c r="B172" s="206"/>
      <c r="C172" s="185" t="s">
        <v>1591</v>
      </c>
      <c r="D172" s="185"/>
      <c r="E172" s="185"/>
      <c r="F172" s="205" t="s">
        <v>1592</v>
      </c>
      <c r="G172" s="185"/>
      <c r="H172" s="185" t="s">
        <v>1653</v>
      </c>
      <c r="I172" s="185" t="s">
        <v>1588</v>
      </c>
      <c r="J172" s="185">
        <v>50</v>
      </c>
      <c r="K172" s="227"/>
    </row>
    <row r="173" spans="2:11" ht="15" customHeight="1">
      <c r="B173" s="206"/>
      <c r="C173" s="185" t="s">
        <v>1594</v>
      </c>
      <c r="D173" s="185"/>
      <c r="E173" s="185"/>
      <c r="F173" s="205" t="s">
        <v>1586</v>
      </c>
      <c r="G173" s="185"/>
      <c r="H173" s="185" t="s">
        <v>1653</v>
      </c>
      <c r="I173" s="185" t="s">
        <v>1596</v>
      </c>
      <c r="J173" s="185"/>
      <c r="K173" s="227"/>
    </row>
    <row r="174" spans="2:11" ht="15" customHeight="1">
      <c r="B174" s="206"/>
      <c r="C174" s="185" t="s">
        <v>1605</v>
      </c>
      <c r="D174" s="185"/>
      <c r="E174" s="185"/>
      <c r="F174" s="205" t="s">
        <v>1592</v>
      </c>
      <c r="G174" s="185"/>
      <c r="H174" s="185" t="s">
        <v>1653</v>
      </c>
      <c r="I174" s="185" t="s">
        <v>1588</v>
      </c>
      <c r="J174" s="185">
        <v>50</v>
      </c>
      <c r="K174" s="227"/>
    </row>
    <row r="175" spans="2:11" ht="15" customHeight="1">
      <c r="B175" s="206"/>
      <c r="C175" s="185" t="s">
        <v>1613</v>
      </c>
      <c r="D175" s="185"/>
      <c r="E175" s="185"/>
      <c r="F175" s="205" t="s">
        <v>1592</v>
      </c>
      <c r="G175" s="185"/>
      <c r="H175" s="185" t="s">
        <v>1653</v>
      </c>
      <c r="I175" s="185" t="s">
        <v>1588</v>
      </c>
      <c r="J175" s="185">
        <v>50</v>
      </c>
      <c r="K175" s="227"/>
    </row>
    <row r="176" spans="2:11" ht="15" customHeight="1">
      <c r="B176" s="206"/>
      <c r="C176" s="185" t="s">
        <v>1611</v>
      </c>
      <c r="D176" s="185"/>
      <c r="E176" s="185"/>
      <c r="F176" s="205" t="s">
        <v>1592</v>
      </c>
      <c r="G176" s="185"/>
      <c r="H176" s="185" t="s">
        <v>1653</v>
      </c>
      <c r="I176" s="185" t="s">
        <v>1588</v>
      </c>
      <c r="J176" s="185">
        <v>50</v>
      </c>
      <c r="K176" s="227"/>
    </row>
    <row r="177" spans="2:11" ht="15" customHeight="1">
      <c r="B177" s="206"/>
      <c r="C177" s="185" t="s">
        <v>121</v>
      </c>
      <c r="D177" s="185"/>
      <c r="E177" s="185"/>
      <c r="F177" s="205" t="s">
        <v>1586</v>
      </c>
      <c r="G177" s="185"/>
      <c r="H177" s="185" t="s">
        <v>1654</v>
      </c>
      <c r="I177" s="185" t="s">
        <v>1655</v>
      </c>
      <c r="J177" s="185"/>
      <c r="K177" s="227"/>
    </row>
    <row r="178" spans="2:11" ht="15" customHeight="1">
      <c r="B178" s="206"/>
      <c r="C178" s="185" t="s">
        <v>54</v>
      </c>
      <c r="D178" s="185"/>
      <c r="E178" s="185"/>
      <c r="F178" s="205" t="s">
        <v>1586</v>
      </c>
      <c r="G178" s="185"/>
      <c r="H178" s="185" t="s">
        <v>1656</v>
      </c>
      <c r="I178" s="185" t="s">
        <v>1657</v>
      </c>
      <c r="J178" s="185">
        <v>1</v>
      </c>
      <c r="K178" s="227"/>
    </row>
    <row r="179" spans="2:11" ht="15" customHeight="1">
      <c r="B179" s="206"/>
      <c r="C179" s="185" t="s">
        <v>51</v>
      </c>
      <c r="D179" s="185"/>
      <c r="E179" s="185"/>
      <c r="F179" s="205" t="s">
        <v>1586</v>
      </c>
      <c r="G179" s="185"/>
      <c r="H179" s="185" t="s">
        <v>1658</v>
      </c>
      <c r="I179" s="185" t="s">
        <v>1588</v>
      </c>
      <c r="J179" s="185">
        <v>20</v>
      </c>
      <c r="K179" s="227"/>
    </row>
    <row r="180" spans="2:11" ht="15" customHeight="1">
      <c r="B180" s="206"/>
      <c r="C180" s="185" t="s">
        <v>52</v>
      </c>
      <c r="D180" s="185"/>
      <c r="E180" s="185"/>
      <c r="F180" s="205" t="s">
        <v>1586</v>
      </c>
      <c r="G180" s="185"/>
      <c r="H180" s="185" t="s">
        <v>1659</v>
      </c>
      <c r="I180" s="185" t="s">
        <v>1588</v>
      </c>
      <c r="J180" s="185">
        <v>255</v>
      </c>
      <c r="K180" s="227"/>
    </row>
    <row r="181" spans="2:11" ht="15" customHeight="1">
      <c r="B181" s="206"/>
      <c r="C181" s="185" t="s">
        <v>122</v>
      </c>
      <c r="D181" s="185"/>
      <c r="E181" s="185"/>
      <c r="F181" s="205" t="s">
        <v>1586</v>
      </c>
      <c r="G181" s="185"/>
      <c r="H181" s="185" t="s">
        <v>1550</v>
      </c>
      <c r="I181" s="185" t="s">
        <v>1588</v>
      </c>
      <c r="J181" s="185">
        <v>10</v>
      </c>
      <c r="K181" s="227"/>
    </row>
    <row r="182" spans="2:11" ht="15" customHeight="1">
      <c r="B182" s="206"/>
      <c r="C182" s="185" t="s">
        <v>123</v>
      </c>
      <c r="D182" s="185"/>
      <c r="E182" s="185"/>
      <c r="F182" s="205" t="s">
        <v>1586</v>
      </c>
      <c r="G182" s="185"/>
      <c r="H182" s="185" t="s">
        <v>1660</v>
      </c>
      <c r="I182" s="185" t="s">
        <v>1621</v>
      </c>
      <c r="J182" s="185"/>
      <c r="K182" s="227"/>
    </row>
    <row r="183" spans="2:11" ht="15" customHeight="1">
      <c r="B183" s="206"/>
      <c r="C183" s="185" t="s">
        <v>1661</v>
      </c>
      <c r="D183" s="185"/>
      <c r="E183" s="185"/>
      <c r="F183" s="205" t="s">
        <v>1586</v>
      </c>
      <c r="G183" s="185"/>
      <c r="H183" s="185" t="s">
        <v>1662</v>
      </c>
      <c r="I183" s="185" t="s">
        <v>1621</v>
      </c>
      <c r="J183" s="185"/>
      <c r="K183" s="227"/>
    </row>
    <row r="184" spans="2:11" ht="15" customHeight="1">
      <c r="B184" s="206"/>
      <c r="C184" s="185" t="s">
        <v>1650</v>
      </c>
      <c r="D184" s="185"/>
      <c r="E184" s="185"/>
      <c r="F184" s="205" t="s">
        <v>1586</v>
      </c>
      <c r="G184" s="185"/>
      <c r="H184" s="185" t="s">
        <v>1663</v>
      </c>
      <c r="I184" s="185" t="s">
        <v>1621</v>
      </c>
      <c r="J184" s="185"/>
      <c r="K184" s="227"/>
    </row>
    <row r="185" spans="2:11" ht="15" customHeight="1">
      <c r="B185" s="206"/>
      <c r="C185" s="185" t="s">
        <v>125</v>
      </c>
      <c r="D185" s="185"/>
      <c r="E185" s="185"/>
      <c r="F185" s="205" t="s">
        <v>1592</v>
      </c>
      <c r="G185" s="185"/>
      <c r="H185" s="185" t="s">
        <v>1664</v>
      </c>
      <c r="I185" s="185" t="s">
        <v>1588</v>
      </c>
      <c r="J185" s="185">
        <v>50</v>
      </c>
      <c r="K185" s="227"/>
    </row>
    <row r="186" spans="2:11" ht="15" customHeight="1">
      <c r="B186" s="206"/>
      <c r="C186" s="185" t="s">
        <v>1665</v>
      </c>
      <c r="D186" s="185"/>
      <c r="E186" s="185"/>
      <c r="F186" s="205" t="s">
        <v>1592</v>
      </c>
      <c r="G186" s="185"/>
      <c r="H186" s="185" t="s">
        <v>1666</v>
      </c>
      <c r="I186" s="185" t="s">
        <v>1667</v>
      </c>
      <c r="J186" s="185"/>
      <c r="K186" s="227"/>
    </row>
    <row r="187" spans="2:11" ht="15" customHeight="1">
      <c r="B187" s="206"/>
      <c r="C187" s="185" t="s">
        <v>1668</v>
      </c>
      <c r="D187" s="185"/>
      <c r="E187" s="185"/>
      <c r="F187" s="205" t="s">
        <v>1592</v>
      </c>
      <c r="G187" s="185"/>
      <c r="H187" s="185" t="s">
        <v>1669</v>
      </c>
      <c r="I187" s="185" t="s">
        <v>1667</v>
      </c>
      <c r="J187" s="185"/>
      <c r="K187" s="227"/>
    </row>
    <row r="188" spans="2:11" ht="15" customHeight="1">
      <c r="B188" s="206"/>
      <c r="C188" s="185" t="s">
        <v>1670</v>
      </c>
      <c r="D188" s="185"/>
      <c r="E188" s="185"/>
      <c r="F188" s="205" t="s">
        <v>1592</v>
      </c>
      <c r="G188" s="185"/>
      <c r="H188" s="185" t="s">
        <v>1671</v>
      </c>
      <c r="I188" s="185" t="s">
        <v>1667</v>
      </c>
      <c r="J188" s="185"/>
      <c r="K188" s="227"/>
    </row>
    <row r="189" spans="2:11" ht="15" customHeight="1">
      <c r="B189" s="206"/>
      <c r="C189" s="239" t="s">
        <v>1672</v>
      </c>
      <c r="D189" s="185"/>
      <c r="E189" s="185"/>
      <c r="F189" s="205" t="s">
        <v>1592</v>
      </c>
      <c r="G189" s="185"/>
      <c r="H189" s="185" t="s">
        <v>1673</v>
      </c>
      <c r="I189" s="185" t="s">
        <v>1674</v>
      </c>
      <c r="J189" s="240" t="s">
        <v>1675</v>
      </c>
      <c r="K189" s="227"/>
    </row>
    <row r="190" spans="2:11" ht="15" customHeight="1">
      <c r="B190" s="206"/>
      <c r="C190" s="191" t="s">
        <v>40</v>
      </c>
      <c r="D190" s="185"/>
      <c r="E190" s="185"/>
      <c r="F190" s="205" t="s">
        <v>1586</v>
      </c>
      <c r="G190" s="185"/>
      <c r="H190" s="182" t="s">
        <v>1676</v>
      </c>
      <c r="I190" s="185" t="s">
        <v>1677</v>
      </c>
      <c r="J190" s="185"/>
      <c r="K190" s="227"/>
    </row>
    <row r="191" spans="2:11" ht="15" customHeight="1">
      <c r="B191" s="206"/>
      <c r="C191" s="191" t="s">
        <v>1678</v>
      </c>
      <c r="D191" s="185"/>
      <c r="E191" s="185"/>
      <c r="F191" s="205" t="s">
        <v>1586</v>
      </c>
      <c r="G191" s="185"/>
      <c r="H191" s="185" t="s">
        <v>1679</v>
      </c>
      <c r="I191" s="185" t="s">
        <v>1621</v>
      </c>
      <c r="J191" s="185"/>
      <c r="K191" s="227"/>
    </row>
    <row r="192" spans="2:11" ht="15" customHeight="1">
      <c r="B192" s="206"/>
      <c r="C192" s="191" t="s">
        <v>1680</v>
      </c>
      <c r="D192" s="185"/>
      <c r="E192" s="185"/>
      <c r="F192" s="205" t="s">
        <v>1586</v>
      </c>
      <c r="G192" s="185"/>
      <c r="H192" s="185" t="s">
        <v>1681</v>
      </c>
      <c r="I192" s="185" t="s">
        <v>1621</v>
      </c>
      <c r="J192" s="185"/>
      <c r="K192" s="227"/>
    </row>
    <row r="193" spans="2:11" ht="15" customHeight="1">
      <c r="B193" s="206"/>
      <c r="C193" s="191" t="s">
        <v>1682</v>
      </c>
      <c r="D193" s="185"/>
      <c r="E193" s="185"/>
      <c r="F193" s="205" t="s">
        <v>1592</v>
      </c>
      <c r="G193" s="185"/>
      <c r="H193" s="185" t="s">
        <v>1683</v>
      </c>
      <c r="I193" s="185" t="s">
        <v>1621</v>
      </c>
      <c r="J193" s="185"/>
      <c r="K193" s="227"/>
    </row>
    <row r="194" spans="2:11" ht="15" customHeight="1">
      <c r="B194" s="233"/>
      <c r="C194" s="241"/>
      <c r="D194" s="215"/>
      <c r="E194" s="215"/>
      <c r="F194" s="215"/>
      <c r="G194" s="215"/>
      <c r="H194" s="215"/>
      <c r="I194" s="215"/>
      <c r="J194" s="215"/>
      <c r="K194" s="234"/>
    </row>
    <row r="195" spans="2:11" ht="18.75" customHeight="1">
      <c r="B195" s="182"/>
      <c r="C195" s="185"/>
      <c r="D195" s="185"/>
      <c r="E195" s="185"/>
      <c r="F195" s="205"/>
      <c r="G195" s="185"/>
      <c r="H195" s="185"/>
      <c r="I195" s="185"/>
      <c r="J195" s="185"/>
      <c r="K195" s="182"/>
    </row>
    <row r="196" spans="2:11" ht="18.75" customHeight="1">
      <c r="B196" s="182"/>
      <c r="C196" s="185"/>
      <c r="D196" s="185"/>
      <c r="E196" s="185"/>
      <c r="F196" s="205"/>
      <c r="G196" s="185"/>
      <c r="H196" s="185"/>
      <c r="I196" s="185"/>
      <c r="J196" s="185"/>
      <c r="K196" s="182"/>
    </row>
    <row r="197" spans="2:11" ht="18.75" customHeight="1">
      <c r="B197" s="192"/>
      <c r="C197" s="192"/>
      <c r="D197" s="192"/>
      <c r="E197" s="192"/>
      <c r="F197" s="192"/>
      <c r="G197" s="192"/>
      <c r="H197" s="192"/>
      <c r="I197" s="192"/>
      <c r="J197" s="192"/>
      <c r="K197" s="192"/>
    </row>
    <row r="198" spans="2:11" ht="13.5">
      <c r="B198" s="174"/>
      <c r="C198" s="175"/>
      <c r="D198" s="175"/>
      <c r="E198" s="175"/>
      <c r="F198" s="175"/>
      <c r="G198" s="175"/>
      <c r="H198" s="175"/>
      <c r="I198" s="175"/>
      <c r="J198" s="175"/>
      <c r="K198" s="176"/>
    </row>
    <row r="199" spans="2:11" ht="21">
      <c r="B199" s="177"/>
      <c r="C199" s="340" t="s">
        <v>1684</v>
      </c>
      <c r="D199" s="340"/>
      <c r="E199" s="340"/>
      <c r="F199" s="340"/>
      <c r="G199" s="340"/>
      <c r="H199" s="340"/>
      <c r="I199" s="340"/>
      <c r="J199" s="340"/>
      <c r="K199" s="178"/>
    </row>
    <row r="200" spans="2:11" ht="25.5" customHeight="1">
      <c r="B200" s="177"/>
      <c r="C200" s="242" t="s">
        <v>1685</v>
      </c>
      <c r="D200" s="242"/>
      <c r="E200" s="242"/>
      <c r="F200" s="242" t="s">
        <v>1686</v>
      </c>
      <c r="G200" s="243"/>
      <c r="H200" s="343" t="s">
        <v>1687</v>
      </c>
      <c r="I200" s="343"/>
      <c r="J200" s="343"/>
      <c r="K200" s="178"/>
    </row>
    <row r="201" spans="2:11" ht="5.25" customHeight="1">
      <c r="B201" s="206"/>
      <c r="C201" s="203"/>
      <c r="D201" s="203"/>
      <c r="E201" s="203"/>
      <c r="F201" s="203"/>
      <c r="G201" s="185"/>
      <c r="H201" s="203"/>
      <c r="I201" s="203"/>
      <c r="J201" s="203"/>
      <c r="K201" s="227"/>
    </row>
    <row r="202" spans="2:11" ht="15" customHeight="1">
      <c r="B202" s="206"/>
      <c r="C202" s="185" t="s">
        <v>1677</v>
      </c>
      <c r="D202" s="185"/>
      <c r="E202" s="185"/>
      <c r="F202" s="205" t="s">
        <v>41</v>
      </c>
      <c r="G202" s="185"/>
      <c r="H202" s="342" t="s">
        <v>1688</v>
      </c>
      <c r="I202" s="342"/>
      <c r="J202" s="342"/>
      <c r="K202" s="227"/>
    </row>
    <row r="203" spans="2:11" ht="15" customHeight="1">
      <c r="B203" s="206"/>
      <c r="C203" s="212"/>
      <c r="D203" s="185"/>
      <c r="E203" s="185"/>
      <c r="F203" s="205" t="s">
        <v>42</v>
      </c>
      <c r="G203" s="185"/>
      <c r="H203" s="342" t="s">
        <v>1689</v>
      </c>
      <c r="I203" s="342"/>
      <c r="J203" s="342"/>
      <c r="K203" s="227"/>
    </row>
    <row r="204" spans="2:11" ht="15" customHeight="1">
      <c r="B204" s="206"/>
      <c r="C204" s="212"/>
      <c r="D204" s="185"/>
      <c r="E204" s="185"/>
      <c r="F204" s="205" t="s">
        <v>45</v>
      </c>
      <c r="G204" s="185"/>
      <c r="H204" s="342" t="s">
        <v>1690</v>
      </c>
      <c r="I204" s="342"/>
      <c r="J204" s="342"/>
      <c r="K204" s="227"/>
    </row>
    <row r="205" spans="2:11" ht="15" customHeight="1">
      <c r="B205" s="206"/>
      <c r="C205" s="185"/>
      <c r="D205" s="185"/>
      <c r="E205" s="185"/>
      <c r="F205" s="205" t="s">
        <v>43</v>
      </c>
      <c r="G205" s="185"/>
      <c r="H205" s="342" t="s">
        <v>1691</v>
      </c>
      <c r="I205" s="342"/>
      <c r="J205" s="342"/>
      <c r="K205" s="227"/>
    </row>
    <row r="206" spans="2:11" ht="15" customHeight="1">
      <c r="B206" s="206"/>
      <c r="C206" s="185"/>
      <c r="D206" s="185"/>
      <c r="E206" s="185"/>
      <c r="F206" s="205" t="s">
        <v>44</v>
      </c>
      <c r="G206" s="185"/>
      <c r="H206" s="342" t="s">
        <v>1692</v>
      </c>
      <c r="I206" s="342"/>
      <c r="J206" s="342"/>
      <c r="K206" s="227"/>
    </row>
    <row r="207" spans="2:11" ht="15" customHeight="1">
      <c r="B207" s="206"/>
      <c r="C207" s="185"/>
      <c r="D207" s="185"/>
      <c r="E207" s="185"/>
      <c r="F207" s="205"/>
      <c r="G207" s="185"/>
      <c r="H207" s="185"/>
      <c r="I207" s="185"/>
      <c r="J207" s="185"/>
      <c r="K207" s="227"/>
    </row>
    <row r="208" spans="2:11" ht="15" customHeight="1">
      <c r="B208" s="206"/>
      <c r="C208" s="185" t="s">
        <v>1633</v>
      </c>
      <c r="D208" s="185"/>
      <c r="E208" s="185"/>
      <c r="F208" s="205" t="s">
        <v>76</v>
      </c>
      <c r="G208" s="185"/>
      <c r="H208" s="342" t="s">
        <v>1693</v>
      </c>
      <c r="I208" s="342"/>
      <c r="J208" s="342"/>
      <c r="K208" s="227"/>
    </row>
    <row r="209" spans="2:11" ht="15" customHeight="1">
      <c r="B209" s="206"/>
      <c r="C209" s="212"/>
      <c r="D209" s="185"/>
      <c r="E209" s="185"/>
      <c r="F209" s="205" t="s">
        <v>1528</v>
      </c>
      <c r="G209" s="185"/>
      <c r="H209" s="342" t="s">
        <v>1529</v>
      </c>
      <c r="I209" s="342"/>
      <c r="J209" s="342"/>
      <c r="K209" s="227"/>
    </row>
    <row r="210" spans="2:11" ht="15" customHeight="1">
      <c r="B210" s="206"/>
      <c r="C210" s="185"/>
      <c r="D210" s="185"/>
      <c r="E210" s="185"/>
      <c r="F210" s="205" t="s">
        <v>1526</v>
      </c>
      <c r="G210" s="185"/>
      <c r="H210" s="342" t="s">
        <v>1694</v>
      </c>
      <c r="I210" s="342"/>
      <c r="J210" s="342"/>
      <c r="K210" s="227"/>
    </row>
    <row r="211" spans="2:11" ht="15" customHeight="1">
      <c r="B211" s="244"/>
      <c r="C211" s="212"/>
      <c r="D211" s="212"/>
      <c r="E211" s="212"/>
      <c r="F211" s="205" t="s">
        <v>1530</v>
      </c>
      <c r="G211" s="191"/>
      <c r="H211" s="341" t="s">
        <v>1531</v>
      </c>
      <c r="I211" s="341"/>
      <c r="J211" s="341"/>
      <c r="K211" s="245"/>
    </row>
    <row r="212" spans="2:11" ht="15" customHeight="1">
      <c r="B212" s="244"/>
      <c r="C212" s="212"/>
      <c r="D212" s="212"/>
      <c r="E212" s="212"/>
      <c r="F212" s="205" t="s">
        <v>1532</v>
      </c>
      <c r="G212" s="191"/>
      <c r="H212" s="341" t="s">
        <v>1695</v>
      </c>
      <c r="I212" s="341"/>
      <c r="J212" s="341"/>
      <c r="K212" s="245"/>
    </row>
    <row r="213" spans="2:11" ht="15" customHeight="1">
      <c r="B213" s="244"/>
      <c r="C213" s="212"/>
      <c r="D213" s="212"/>
      <c r="E213" s="212"/>
      <c r="F213" s="246"/>
      <c r="G213" s="191"/>
      <c r="H213" s="247"/>
      <c r="I213" s="247"/>
      <c r="J213" s="247"/>
      <c r="K213" s="245"/>
    </row>
    <row r="214" spans="2:11" ht="15" customHeight="1">
      <c r="B214" s="244"/>
      <c r="C214" s="185" t="s">
        <v>1657</v>
      </c>
      <c r="D214" s="212"/>
      <c r="E214" s="212"/>
      <c r="F214" s="205">
        <v>1</v>
      </c>
      <c r="G214" s="191"/>
      <c r="H214" s="341" t="s">
        <v>1696</v>
      </c>
      <c r="I214" s="341"/>
      <c r="J214" s="341"/>
      <c r="K214" s="245"/>
    </row>
    <row r="215" spans="2:11" ht="15" customHeight="1">
      <c r="B215" s="244"/>
      <c r="C215" s="212"/>
      <c r="D215" s="212"/>
      <c r="E215" s="212"/>
      <c r="F215" s="205">
        <v>2</v>
      </c>
      <c r="G215" s="191"/>
      <c r="H215" s="341" t="s">
        <v>1697</v>
      </c>
      <c r="I215" s="341"/>
      <c r="J215" s="341"/>
      <c r="K215" s="245"/>
    </row>
    <row r="216" spans="2:11" ht="15" customHeight="1">
      <c r="B216" s="244"/>
      <c r="C216" s="212"/>
      <c r="D216" s="212"/>
      <c r="E216" s="212"/>
      <c r="F216" s="205">
        <v>3</v>
      </c>
      <c r="G216" s="191"/>
      <c r="H216" s="341" t="s">
        <v>1698</v>
      </c>
      <c r="I216" s="341"/>
      <c r="J216" s="341"/>
      <c r="K216" s="245"/>
    </row>
    <row r="217" spans="2:11" ht="15" customHeight="1">
      <c r="B217" s="244"/>
      <c r="C217" s="212"/>
      <c r="D217" s="212"/>
      <c r="E217" s="212"/>
      <c r="F217" s="205">
        <v>4</v>
      </c>
      <c r="G217" s="191"/>
      <c r="H217" s="341" t="s">
        <v>1699</v>
      </c>
      <c r="I217" s="341"/>
      <c r="J217" s="341"/>
      <c r="K217" s="245"/>
    </row>
    <row r="218" spans="2:11" ht="12.75" customHeight="1">
      <c r="B218" s="248"/>
      <c r="C218" s="249"/>
      <c r="D218" s="249"/>
      <c r="E218" s="249"/>
      <c r="F218" s="249"/>
      <c r="G218" s="249"/>
      <c r="H218" s="249"/>
      <c r="I218" s="249"/>
      <c r="J218" s="249"/>
      <c r="K218" s="250"/>
    </row>
  </sheetData>
  <sheetProtection formatCells="0" formatColumns="0" formatRows="0" insertColumns="0" insertRows="0" insertHyperlinks="0" deleteColumns="0" deleteRows="0" sort="0" autoFilter="0" pivotTables="0"/>
  <mergeCells count="77">
    <mergeCell ref="H217:J217"/>
    <mergeCell ref="H210:J210"/>
    <mergeCell ref="H200:J200"/>
    <mergeCell ref="C199:J199"/>
    <mergeCell ref="H208:J208"/>
    <mergeCell ref="H206:J206"/>
    <mergeCell ref="H204:J204"/>
    <mergeCell ref="H202:J202"/>
    <mergeCell ref="H205:J205"/>
    <mergeCell ref="H203:J203"/>
    <mergeCell ref="H214:J214"/>
    <mergeCell ref="H216:J216"/>
    <mergeCell ref="H215:J215"/>
    <mergeCell ref="H212:J212"/>
    <mergeCell ref="H211:J211"/>
    <mergeCell ref="H209:J209"/>
    <mergeCell ref="G42:J42"/>
    <mergeCell ref="G41:J41"/>
    <mergeCell ref="G43:J43"/>
    <mergeCell ref="G44:J44"/>
    <mergeCell ref="G45:J45"/>
    <mergeCell ref="C122:J122"/>
    <mergeCell ref="C102:J102"/>
    <mergeCell ref="C147:J147"/>
    <mergeCell ref="C165:J165"/>
    <mergeCell ref="C25:J25"/>
    <mergeCell ref="D27:J27"/>
    <mergeCell ref="D28:J28"/>
    <mergeCell ref="D30:J30"/>
    <mergeCell ref="D31:J31"/>
    <mergeCell ref="C26:J26"/>
    <mergeCell ref="D35:J35"/>
    <mergeCell ref="G36:J36"/>
    <mergeCell ref="G37:J37"/>
    <mergeCell ref="G38:J38"/>
    <mergeCell ref="G39:J39"/>
    <mergeCell ref="G40:J40"/>
    <mergeCell ref="C3:J3"/>
    <mergeCell ref="C9:J9"/>
    <mergeCell ref="D10:J10"/>
    <mergeCell ref="D15:J15"/>
    <mergeCell ref="C4:J4"/>
    <mergeCell ref="C6:J6"/>
    <mergeCell ref="C7:J7"/>
    <mergeCell ref="D11:J11"/>
    <mergeCell ref="D16:J16"/>
    <mergeCell ref="D17:J17"/>
    <mergeCell ref="F18:J18"/>
    <mergeCell ref="D33:J33"/>
    <mergeCell ref="D34:J34"/>
    <mergeCell ref="F20:J20"/>
    <mergeCell ref="F23:J23"/>
    <mergeCell ref="F21:J21"/>
    <mergeCell ref="F22:J22"/>
    <mergeCell ref="F19:J19"/>
    <mergeCell ref="D47:J47"/>
    <mergeCell ref="E48:J48"/>
    <mergeCell ref="E49:J49"/>
    <mergeCell ref="D51:J51"/>
    <mergeCell ref="E50:J50"/>
    <mergeCell ref="C52:J52"/>
    <mergeCell ref="C54:J54"/>
    <mergeCell ref="C55:J55"/>
    <mergeCell ref="D61:J61"/>
    <mergeCell ref="C57:J57"/>
    <mergeCell ref="D58:J58"/>
    <mergeCell ref="D59:J59"/>
    <mergeCell ref="D60:J60"/>
    <mergeCell ref="D69:J69"/>
    <mergeCell ref="D70:J70"/>
    <mergeCell ref="C75:J75"/>
    <mergeCell ref="D62:J62"/>
    <mergeCell ref="D65:J65"/>
    <mergeCell ref="D66:J66"/>
    <mergeCell ref="D68:J68"/>
    <mergeCell ref="D63:J63"/>
    <mergeCell ref="D67:J67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DESKTOP-7OOU1CD\Pavel Krajovsky</dc:creator>
  <cp:keywords/>
  <dc:description/>
  <cp:lastModifiedBy>Dundr Miroslav</cp:lastModifiedBy>
  <dcterms:created xsi:type="dcterms:W3CDTF">2019-11-05T09:41:59Z</dcterms:created>
  <dcterms:modified xsi:type="dcterms:W3CDTF">2019-12-03T09:29:43Z</dcterms:modified>
  <cp:category/>
  <cp:version/>
  <cp:contentType/>
  <cp:contentStatus/>
</cp:coreProperties>
</file>