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mc:AlternateContent xmlns:mc="http://schemas.openxmlformats.org/markup-compatibility/2006">
    <mc:Choice Requires="x15">
      <x15ac:absPath xmlns:x15ac="http://schemas.microsoft.com/office/spreadsheetml/2010/11/ac" url="C:\Users\user\Desktop\VV 980-05-18 Demolice pěti objektů\"/>
    </mc:Choice>
  </mc:AlternateContent>
  <xr:revisionPtr revIDLastSave="0" documentId="13_ncr:1_{89882926-25EE-42E7-BFB5-93B59FEBF854}" xr6:coauthVersionLast="40" xr6:coauthVersionMax="40" xr10:uidLastSave="{00000000-0000-0000-0000-000000000000}"/>
  <bookViews>
    <workbookView xWindow="0" yWindow="0" windowWidth="23040" windowHeight="8412" xr2:uid="{00000000-000D-0000-FFFF-FFFF00000000}"/>
  </bookViews>
  <sheets>
    <sheet name="Rekapitulace stavby" sheetId="1" r:id="rId1"/>
    <sheet name="H403404 - Administrativní..." sheetId="2" r:id="rId2"/>
    <sheet name="Pokyny pro vyplnění" sheetId="3" r:id="rId3"/>
  </sheets>
  <definedNames>
    <definedName name="_xlnm._FilterDatabase" localSheetId="1" hidden="1">'H403404 - Administrativní...'!$C$92:$K$365</definedName>
    <definedName name="_xlnm.Print_Titles" localSheetId="1">'H403404 - Administrativní...'!$92:$92</definedName>
    <definedName name="_xlnm.Print_Titles" localSheetId="0">'Rekapitulace stavby'!$49:$49</definedName>
    <definedName name="_xlnm.Print_Area" localSheetId="1">'H403404 - Administrativní...'!$C$4:$J$36,'H403404 - Administrativní...'!$C$42:$J$74,'H403404 - Administrativní...'!$C$80:$K$365</definedName>
    <definedName name="_xlnm.Print_Area" localSheetId="2">'Pokyny pro vyplnění'!$B$2:$K$69,'Pokyny pro vyplnění'!$B$72:$K$116,'Pokyny pro vyplnění'!$B$119:$K$188,'Pokyny pro vyplnění'!$B$196:$K$216</definedName>
    <definedName name="_xlnm.Print_Area" localSheetId="0">'Rekapitulace stavby'!$D$4:$AO$33,'Rekapitulace stavby'!$C$39:$AQ$53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Y52" i="1" l="1"/>
  <c r="AX52" i="1"/>
  <c r="BI364" i="2"/>
  <c r="BH364" i="2"/>
  <c r="BG364" i="2"/>
  <c r="BF364" i="2"/>
  <c r="T364" i="2"/>
  <c r="T363" i="2"/>
  <c r="T362" i="2" s="1"/>
  <c r="R364" i="2"/>
  <c r="R363" i="2"/>
  <c r="R362" i="2"/>
  <c r="P364" i="2"/>
  <c r="P363" i="2" s="1"/>
  <c r="P362" i="2" s="1"/>
  <c r="BK364" i="2"/>
  <c r="BK363" i="2" s="1"/>
  <c r="J364" i="2"/>
  <c r="BE364" i="2" s="1"/>
  <c r="BI360" i="2"/>
  <c r="BH360" i="2"/>
  <c r="BG360" i="2"/>
  <c r="BF360" i="2"/>
  <c r="T360" i="2"/>
  <c r="R360" i="2"/>
  <c r="P360" i="2"/>
  <c r="BK360" i="2"/>
  <c r="J360" i="2"/>
  <c r="BE360" i="2" s="1"/>
  <c r="BI357" i="2"/>
  <c r="BH357" i="2"/>
  <c r="BG357" i="2"/>
  <c r="BF357" i="2"/>
  <c r="T357" i="2"/>
  <c r="R357" i="2"/>
  <c r="P357" i="2"/>
  <c r="BK357" i="2"/>
  <c r="J357" i="2"/>
  <c r="BE357" i="2"/>
  <c r="BI353" i="2"/>
  <c r="BH353" i="2"/>
  <c r="BG353" i="2"/>
  <c r="BF353" i="2"/>
  <c r="T353" i="2"/>
  <c r="R353" i="2"/>
  <c r="P353" i="2"/>
  <c r="BK353" i="2"/>
  <c r="J353" i="2"/>
  <c r="BE353" i="2" s="1"/>
  <c r="BI350" i="2"/>
  <c r="BH350" i="2"/>
  <c r="BG350" i="2"/>
  <c r="BF350" i="2"/>
  <c r="T350" i="2"/>
  <c r="R350" i="2"/>
  <c r="P350" i="2"/>
  <c r="BK350" i="2"/>
  <c r="J350" i="2"/>
  <c r="BE350" i="2"/>
  <c r="BI346" i="2"/>
  <c r="BH346" i="2"/>
  <c r="BG346" i="2"/>
  <c r="BF346" i="2"/>
  <c r="T346" i="2"/>
  <c r="T345" i="2" s="1"/>
  <c r="R346" i="2"/>
  <c r="R345" i="2"/>
  <c r="P346" i="2"/>
  <c r="P345" i="2" s="1"/>
  <c r="BK346" i="2"/>
  <c r="BK345" i="2"/>
  <c r="J345" i="2" s="1"/>
  <c r="J71" i="2" s="1"/>
  <c r="J346" i="2"/>
  <c r="BE346" i="2"/>
  <c r="BI343" i="2"/>
  <c r="BH343" i="2"/>
  <c r="BG343" i="2"/>
  <c r="BF343" i="2"/>
  <c r="T343" i="2"/>
  <c r="R343" i="2"/>
  <c r="P343" i="2"/>
  <c r="BK343" i="2"/>
  <c r="J343" i="2"/>
  <c r="BE343" i="2" s="1"/>
  <c r="BI341" i="2"/>
  <c r="BH341" i="2"/>
  <c r="BG341" i="2"/>
  <c r="BF341" i="2"/>
  <c r="T341" i="2"/>
  <c r="R341" i="2"/>
  <c r="P341" i="2"/>
  <c r="BK341" i="2"/>
  <c r="J341" i="2"/>
  <c r="BE341" i="2"/>
  <c r="BI338" i="2"/>
  <c r="BH338" i="2"/>
  <c r="BG338" i="2"/>
  <c r="BF338" i="2"/>
  <c r="T338" i="2"/>
  <c r="T337" i="2" s="1"/>
  <c r="R338" i="2"/>
  <c r="R337" i="2"/>
  <c r="P338" i="2"/>
  <c r="P337" i="2" s="1"/>
  <c r="BK338" i="2"/>
  <c r="BK337" i="2"/>
  <c r="J337" i="2" s="1"/>
  <c r="J70" i="2" s="1"/>
  <c r="J338" i="2"/>
  <c r="BE338" i="2"/>
  <c r="BI332" i="2"/>
  <c r="BH332" i="2"/>
  <c r="BG332" i="2"/>
  <c r="BF332" i="2"/>
  <c r="T332" i="2"/>
  <c r="T331" i="2" s="1"/>
  <c r="R332" i="2"/>
  <c r="R331" i="2"/>
  <c r="P332" i="2"/>
  <c r="P331" i="2" s="1"/>
  <c r="BK332" i="2"/>
  <c r="BK331" i="2"/>
  <c r="J331" i="2" s="1"/>
  <c r="J69" i="2" s="1"/>
  <c r="J332" i="2"/>
  <c r="BE332" i="2"/>
  <c r="BI329" i="2"/>
  <c r="BH329" i="2"/>
  <c r="BG329" i="2"/>
  <c r="BF329" i="2"/>
  <c r="T329" i="2"/>
  <c r="R329" i="2"/>
  <c r="P329" i="2"/>
  <c r="BK329" i="2"/>
  <c r="J329" i="2"/>
  <c r="BE329" i="2"/>
  <c r="BI324" i="2"/>
  <c r="BH324" i="2"/>
  <c r="BG324" i="2"/>
  <c r="BF324" i="2"/>
  <c r="T324" i="2"/>
  <c r="R324" i="2"/>
  <c r="P324" i="2"/>
  <c r="BK324" i="2"/>
  <c r="J324" i="2"/>
  <c r="BE324" i="2"/>
  <c r="BI319" i="2"/>
  <c r="BH319" i="2"/>
  <c r="BG319" i="2"/>
  <c r="BF319" i="2"/>
  <c r="T319" i="2"/>
  <c r="R319" i="2"/>
  <c r="P319" i="2"/>
  <c r="BK319" i="2"/>
  <c r="J319" i="2"/>
  <c r="BE319" i="2"/>
  <c r="BI317" i="2"/>
  <c r="BH317" i="2"/>
  <c r="BG317" i="2"/>
  <c r="BF317" i="2"/>
  <c r="T317" i="2"/>
  <c r="R317" i="2"/>
  <c r="P317" i="2"/>
  <c r="BK317" i="2"/>
  <c r="J317" i="2"/>
  <c r="BE317" i="2"/>
  <c r="BI315" i="2"/>
  <c r="BH315" i="2"/>
  <c r="BG315" i="2"/>
  <c r="BF315" i="2"/>
  <c r="T315" i="2"/>
  <c r="R315" i="2"/>
  <c r="P315" i="2"/>
  <c r="BK315" i="2"/>
  <c r="J315" i="2"/>
  <c r="BE315" i="2"/>
  <c r="BI312" i="2"/>
  <c r="BH312" i="2"/>
  <c r="BG312" i="2"/>
  <c r="BF312" i="2"/>
  <c r="T312" i="2"/>
  <c r="R312" i="2"/>
  <c r="P312" i="2"/>
  <c r="BK312" i="2"/>
  <c r="J312" i="2"/>
  <c r="BE312" i="2"/>
  <c r="BI310" i="2"/>
  <c r="BH310" i="2"/>
  <c r="BG310" i="2"/>
  <c r="BF310" i="2"/>
  <c r="T310" i="2"/>
  <c r="R310" i="2"/>
  <c r="P310" i="2"/>
  <c r="BK310" i="2"/>
  <c r="J310" i="2"/>
  <c r="BE310" i="2"/>
  <c r="BI307" i="2"/>
  <c r="BH307" i="2"/>
  <c r="BG307" i="2"/>
  <c r="BF307" i="2"/>
  <c r="T307" i="2"/>
  <c r="R307" i="2"/>
  <c r="P307" i="2"/>
  <c r="BK307" i="2"/>
  <c r="J307" i="2"/>
  <c r="BE307" i="2"/>
  <c r="BI304" i="2"/>
  <c r="BH304" i="2"/>
  <c r="BG304" i="2"/>
  <c r="BF304" i="2"/>
  <c r="T304" i="2"/>
  <c r="R304" i="2"/>
  <c r="P304" i="2"/>
  <c r="BK304" i="2"/>
  <c r="J304" i="2"/>
  <c r="BE304" i="2"/>
  <c r="BI301" i="2"/>
  <c r="BH301" i="2"/>
  <c r="BG301" i="2"/>
  <c r="BF301" i="2"/>
  <c r="T301" i="2"/>
  <c r="T300" i="2"/>
  <c r="T299" i="2" s="1"/>
  <c r="R301" i="2"/>
  <c r="R300" i="2" s="1"/>
  <c r="R299" i="2" s="1"/>
  <c r="P301" i="2"/>
  <c r="P300" i="2"/>
  <c r="P299" i="2" s="1"/>
  <c r="BK301" i="2"/>
  <c r="BK300" i="2" s="1"/>
  <c r="J301" i="2"/>
  <c r="BE301" i="2"/>
  <c r="BI298" i="2"/>
  <c r="BH298" i="2"/>
  <c r="BG298" i="2"/>
  <c r="BF298" i="2"/>
  <c r="T298" i="2"/>
  <c r="T297" i="2"/>
  <c r="R298" i="2"/>
  <c r="R297" i="2"/>
  <c r="P298" i="2"/>
  <c r="P297" i="2"/>
  <c r="BK298" i="2"/>
  <c r="BK297" i="2"/>
  <c r="J297" i="2" s="1"/>
  <c r="J66" i="2" s="1"/>
  <c r="J298" i="2"/>
  <c r="BE298" i="2" s="1"/>
  <c r="BI293" i="2"/>
  <c r="BH293" i="2"/>
  <c r="BG293" i="2"/>
  <c r="BF293" i="2"/>
  <c r="T293" i="2"/>
  <c r="R293" i="2"/>
  <c r="P293" i="2"/>
  <c r="BK293" i="2"/>
  <c r="J293" i="2"/>
  <c r="BE293" i="2"/>
  <c r="BI289" i="2"/>
  <c r="BH289" i="2"/>
  <c r="BG289" i="2"/>
  <c r="BF289" i="2"/>
  <c r="T289" i="2"/>
  <c r="R289" i="2"/>
  <c r="P289" i="2"/>
  <c r="BK289" i="2"/>
  <c r="J289" i="2"/>
  <c r="BE289" i="2"/>
  <c r="BI285" i="2"/>
  <c r="BH285" i="2"/>
  <c r="BG285" i="2"/>
  <c r="BF285" i="2"/>
  <c r="T285" i="2"/>
  <c r="R285" i="2"/>
  <c r="P285" i="2"/>
  <c r="BK285" i="2"/>
  <c r="J285" i="2"/>
  <c r="BE285" i="2"/>
  <c r="BI281" i="2"/>
  <c r="BH281" i="2"/>
  <c r="BG281" i="2"/>
  <c r="BF281" i="2"/>
  <c r="T281" i="2"/>
  <c r="R281" i="2"/>
  <c r="P281" i="2"/>
  <c r="BK281" i="2"/>
  <c r="J281" i="2"/>
  <c r="BE281" i="2"/>
  <c r="BI277" i="2"/>
  <c r="BH277" i="2"/>
  <c r="BG277" i="2"/>
  <c r="BF277" i="2"/>
  <c r="T277" i="2"/>
  <c r="R277" i="2"/>
  <c r="P277" i="2"/>
  <c r="BK277" i="2"/>
  <c r="J277" i="2"/>
  <c r="BE277" i="2"/>
  <c r="BI269" i="2"/>
  <c r="BH269" i="2"/>
  <c r="BG269" i="2"/>
  <c r="BF269" i="2"/>
  <c r="T269" i="2"/>
  <c r="R269" i="2"/>
  <c r="P269" i="2"/>
  <c r="BK269" i="2"/>
  <c r="J269" i="2"/>
  <c r="BE269" i="2"/>
  <c r="BI265" i="2"/>
  <c r="BH265" i="2"/>
  <c r="BG265" i="2"/>
  <c r="BF265" i="2"/>
  <c r="T265" i="2"/>
  <c r="R265" i="2"/>
  <c r="P265" i="2"/>
  <c r="BK265" i="2"/>
  <c r="J265" i="2"/>
  <c r="BE265" i="2"/>
  <c r="BI261" i="2"/>
  <c r="BH261" i="2"/>
  <c r="BG261" i="2"/>
  <c r="BF261" i="2"/>
  <c r="T261" i="2"/>
  <c r="R261" i="2"/>
  <c r="P261" i="2"/>
  <c r="BK261" i="2"/>
  <c r="J261" i="2"/>
  <c r="BE261" i="2"/>
  <c r="BI256" i="2"/>
  <c r="BH256" i="2"/>
  <c r="BG256" i="2"/>
  <c r="BF256" i="2"/>
  <c r="T256" i="2"/>
  <c r="R256" i="2"/>
  <c r="P256" i="2"/>
  <c r="BK256" i="2"/>
  <c r="J256" i="2"/>
  <c r="BE256" i="2"/>
  <c r="BI243" i="2"/>
  <c r="BH243" i="2"/>
  <c r="BG243" i="2"/>
  <c r="BF243" i="2"/>
  <c r="T243" i="2"/>
  <c r="T242" i="2"/>
  <c r="R243" i="2"/>
  <c r="R242" i="2"/>
  <c r="P243" i="2"/>
  <c r="P242" i="2"/>
  <c r="BK243" i="2"/>
  <c r="BK242" i="2"/>
  <c r="J242" i="2" s="1"/>
  <c r="J65" i="2" s="1"/>
  <c r="J243" i="2"/>
  <c r="BE243" i="2" s="1"/>
  <c r="BI240" i="2"/>
  <c r="BH240" i="2"/>
  <c r="BG240" i="2"/>
  <c r="BF240" i="2"/>
  <c r="T240" i="2"/>
  <c r="R240" i="2"/>
  <c r="P240" i="2"/>
  <c r="BK240" i="2"/>
  <c r="J240" i="2"/>
  <c r="BE240" i="2"/>
  <c r="BI237" i="2"/>
  <c r="BH237" i="2"/>
  <c r="BG237" i="2"/>
  <c r="BF237" i="2"/>
  <c r="T237" i="2"/>
  <c r="R237" i="2"/>
  <c r="P237" i="2"/>
  <c r="BK237" i="2"/>
  <c r="J237" i="2"/>
  <c r="BE237" i="2"/>
  <c r="BI227" i="2"/>
  <c r="BH227" i="2"/>
  <c r="BG227" i="2"/>
  <c r="BF227" i="2"/>
  <c r="T227" i="2"/>
  <c r="R227" i="2"/>
  <c r="P227" i="2"/>
  <c r="BK227" i="2"/>
  <c r="J227" i="2"/>
  <c r="BE227" i="2"/>
  <c r="BI223" i="2"/>
  <c r="BH223" i="2"/>
  <c r="BG223" i="2"/>
  <c r="BF223" i="2"/>
  <c r="T223" i="2"/>
  <c r="R223" i="2"/>
  <c r="P223" i="2"/>
  <c r="BK223" i="2"/>
  <c r="J223" i="2"/>
  <c r="BE223" i="2"/>
  <c r="BI217" i="2"/>
  <c r="BH217" i="2"/>
  <c r="BG217" i="2"/>
  <c r="BF217" i="2"/>
  <c r="T217" i="2"/>
  <c r="R217" i="2"/>
  <c r="P217" i="2"/>
  <c r="BK217" i="2"/>
  <c r="J217" i="2"/>
  <c r="BE217" i="2"/>
  <c r="BI206" i="2"/>
  <c r="BH206" i="2"/>
  <c r="BG206" i="2"/>
  <c r="BF206" i="2"/>
  <c r="T206" i="2"/>
  <c r="R206" i="2"/>
  <c r="P206" i="2"/>
  <c r="BK206" i="2"/>
  <c r="J206" i="2"/>
  <c r="BE206" i="2"/>
  <c r="BI185" i="2"/>
  <c r="BH185" i="2"/>
  <c r="BG185" i="2"/>
  <c r="BF185" i="2"/>
  <c r="T185" i="2"/>
  <c r="R185" i="2"/>
  <c r="P185" i="2"/>
  <c r="BK185" i="2"/>
  <c r="J185" i="2"/>
  <c r="BE185" i="2"/>
  <c r="BI180" i="2"/>
  <c r="BH180" i="2"/>
  <c r="BG180" i="2"/>
  <c r="BF180" i="2"/>
  <c r="T180" i="2"/>
  <c r="R180" i="2"/>
  <c r="P180" i="2"/>
  <c r="BK180" i="2"/>
  <c r="J180" i="2"/>
  <c r="BE180" i="2"/>
  <c r="BI172" i="2"/>
  <c r="BH172" i="2"/>
  <c r="BG172" i="2"/>
  <c r="BF172" i="2"/>
  <c r="T172" i="2"/>
  <c r="R172" i="2"/>
  <c r="P172" i="2"/>
  <c r="BK172" i="2"/>
  <c r="J172" i="2"/>
  <c r="BE172" i="2"/>
  <c r="BI170" i="2"/>
  <c r="BH170" i="2"/>
  <c r="BG170" i="2"/>
  <c r="BF170" i="2"/>
  <c r="T170" i="2"/>
  <c r="T169" i="2"/>
  <c r="R170" i="2"/>
  <c r="R169" i="2"/>
  <c r="P170" i="2"/>
  <c r="P169" i="2"/>
  <c r="BK170" i="2"/>
  <c r="BK169" i="2"/>
  <c r="J169" i="2" s="1"/>
  <c r="J64" i="2" s="1"/>
  <c r="J170" i="2"/>
  <c r="BE170" i="2" s="1"/>
  <c r="BI165" i="2"/>
  <c r="BH165" i="2"/>
  <c r="BG165" i="2"/>
  <c r="BF165" i="2"/>
  <c r="T165" i="2"/>
  <c r="R165" i="2"/>
  <c r="P165" i="2"/>
  <c r="BK165" i="2"/>
  <c r="J165" i="2"/>
  <c r="BE165" i="2"/>
  <c r="BI162" i="2"/>
  <c r="BH162" i="2"/>
  <c r="BG162" i="2"/>
  <c r="BF162" i="2"/>
  <c r="T162" i="2"/>
  <c r="R162" i="2"/>
  <c r="P162" i="2"/>
  <c r="BK162" i="2"/>
  <c r="J162" i="2"/>
  <c r="BE162" i="2"/>
  <c r="BI160" i="2"/>
  <c r="BH160" i="2"/>
  <c r="BG160" i="2"/>
  <c r="BF160" i="2"/>
  <c r="T160" i="2"/>
  <c r="R160" i="2"/>
  <c r="P160" i="2"/>
  <c r="BK160" i="2"/>
  <c r="J160" i="2"/>
  <c r="BE160" i="2"/>
  <c r="BI157" i="2"/>
  <c r="BH157" i="2"/>
  <c r="BG157" i="2"/>
  <c r="BF157" i="2"/>
  <c r="T157" i="2"/>
  <c r="R157" i="2"/>
  <c r="P157" i="2"/>
  <c r="BK157" i="2"/>
  <c r="J157" i="2"/>
  <c r="BE157" i="2"/>
  <c r="BI155" i="2"/>
  <c r="BH155" i="2"/>
  <c r="BG155" i="2"/>
  <c r="BF155" i="2"/>
  <c r="T155" i="2"/>
  <c r="T154" i="2"/>
  <c r="R155" i="2"/>
  <c r="R154" i="2"/>
  <c r="P155" i="2"/>
  <c r="P154" i="2"/>
  <c r="BK155" i="2"/>
  <c r="BK154" i="2"/>
  <c r="J154" i="2" s="1"/>
  <c r="J63" i="2" s="1"/>
  <c r="J155" i="2"/>
  <c r="BE155" i="2" s="1"/>
  <c r="BI151" i="2"/>
  <c r="BH151" i="2"/>
  <c r="BG151" i="2"/>
  <c r="BF151" i="2"/>
  <c r="T151" i="2"/>
  <c r="R151" i="2"/>
  <c r="P151" i="2"/>
  <c r="BK151" i="2"/>
  <c r="J151" i="2"/>
  <c r="BE151" i="2"/>
  <c r="BI148" i="2"/>
  <c r="BH148" i="2"/>
  <c r="BG148" i="2"/>
  <c r="BF148" i="2"/>
  <c r="T148" i="2"/>
  <c r="T147" i="2"/>
  <c r="R148" i="2"/>
  <c r="R147" i="2"/>
  <c r="P148" i="2"/>
  <c r="P147" i="2"/>
  <c r="BK148" i="2"/>
  <c r="BK147" i="2"/>
  <c r="J147" i="2" s="1"/>
  <c r="J62" i="2" s="1"/>
  <c r="J148" i="2"/>
  <c r="BE148" i="2" s="1"/>
  <c r="BI144" i="2"/>
  <c r="BH144" i="2"/>
  <c r="BG144" i="2"/>
  <c r="BF144" i="2"/>
  <c r="T144" i="2"/>
  <c r="R144" i="2"/>
  <c r="P144" i="2"/>
  <c r="BK144" i="2"/>
  <c r="J144" i="2"/>
  <c r="BE144" i="2"/>
  <c r="BI141" i="2"/>
  <c r="BH141" i="2"/>
  <c r="BG141" i="2"/>
  <c r="BF141" i="2"/>
  <c r="T141" i="2"/>
  <c r="T140" i="2"/>
  <c r="R141" i="2"/>
  <c r="R140" i="2"/>
  <c r="P141" i="2"/>
  <c r="P140" i="2"/>
  <c r="BK141" i="2"/>
  <c r="BK140" i="2"/>
  <c r="J140" i="2" s="1"/>
  <c r="J61" i="2" s="1"/>
  <c r="J141" i="2"/>
  <c r="BE141" i="2" s="1"/>
  <c r="BI137" i="2"/>
  <c r="BH137" i="2"/>
  <c r="BG137" i="2"/>
  <c r="BF137" i="2"/>
  <c r="T137" i="2"/>
  <c r="R137" i="2"/>
  <c r="P137" i="2"/>
  <c r="BK137" i="2"/>
  <c r="J137" i="2"/>
  <c r="BE137" i="2"/>
  <c r="BI132" i="2"/>
  <c r="BH132" i="2"/>
  <c r="BG132" i="2"/>
  <c r="BF132" i="2"/>
  <c r="T132" i="2"/>
  <c r="R132" i="2"/>
  <c r="P132" i="2"/>
  <c r="BK132" i="2"/>
  <c r="J132" i="2"/>
  <c r="BE132" i="2"/>
  <c r="BI127" i="2"/>
  <c r="BH127" i="2"/>
  <c r="BG127" i="2"/>
  <c r="BF127" i="2"/>
  <c r="T127" i="2"/>
  <c r="R127" i="2"/>
  <c r="P127" i="2"/>
  <c r="BK127" i="2"/>
  <c r="J127" i="2"/>
  <c r="BE127" i="2"/>
  <c r="BI122" i="2"/>
  <c r="BH122" i="2"/>
  <c r="BG122" i="2"/>
  <c r="BF122" i="2"/>
  <c r="T122" i="2"/>
  <c r="R122" i="2"/>
  <c r="P122" i="2"/>
  <c r="BK122" i="2"/>
  <c r="J122" i="2"/>
  <c r="BE122" i="2"/>
  <c r="BI120" i="2"/>
  <c r="BH120" i="2"/>
  <c r="BG120" i="2"/>
  <c r="BF120" i="2"/>
  <c r="T120" i="2"/>
  <c r="T119" i="2"/>
  <c r="R120" i="2"/>
  <c r="R119" i="2"/>
  <c r="P120" i="2"/>
  <c r="P119" i="2"/>
  <c r="BK120" i="2"/>
  <c r="BK119" i="2"/>
  <c r="J119" i="2" s="1"/>
  <c r="J60" i="2" s="1"/>
  <c r="J120" i="2"/>
  <c r="BE120" i="2" s="1"/>
  <c r="BI116" i="2"/>
  <c r="BH116" i="2"/>
  <c r="BG116" i="2"/>
  <c r="BF116" i="2"/>
  <c r="T116" i="2"/>
  <c r="R116" i="2"/>
  <c r="P116" i="2"/>
  <c r="BK116" i="2"/>
  <c r="J116" i="2"/>
  <c r="BE116" i="2"/>
  <c r="BI113" i="2"/>
  <c r="BH113" i="2"/>
  <c r="BG113" i="2"/>
  <c r="BF113" i="2"/>
  <c r="T113" i="2"/>
  <c r="T112" i="2"/>
  <c r="R113" i="2"/>
  <c r="R112" i="2"/>
  <c r="P113" i="2"/>
  <c r="P112" i="2"/>
  <c r="BK113" i="2"/>
  <c r="BK112" i="2"/>
  <c r="J112" i="2" s="1"/>
  <c r="J59" i="2" s="1"/>
  <c r="J113" i="2"/>
  <c r="BE113" i="2" s="1"/>
  <c r="BI110" i="2"/>
  <c r="BH110" i="2"/>
  <c r="BG110" i="2"/>
  <c r="BF110" i="2"/>
  <c r="T110" i="2"/>
  <c r="R110" i="2"/>
  <c r="P110" i="2"/>
  <c r="BK110" i="2"/>
  <c r="J110" i="2"/>
  <c r="BE110" i="2"/>
  <c r="BI107" i="2"/>
  <c r="BH107" i="2"/>
  <c r="BG107" i="2"/>
  <c r="BF107" i="2"/>
  <c r="T107" i="2"/>
  <c r="R107" i="2"/>
  <c r="P107" i="2"/>
  <c r="BK107" i="2"/>
  <c r="J107" i="2"/>
  <c r="BE107" i="2"/>
  <c r="BI105" i="2"/>
  <c r="BH105" i="2"/>
  <c r="BG105" i="2"/>
  <c r="BF105" i="2"/>
  <c r="T105" i="2"/>
  <c r="R105" i="2"/>
  <c r="P105" i="2"/>
  <c r="BK105" i="2"/>
  <c r="J105" i="2"/>
  <c r="BE105" i="2"/>
  <c r="BI102" i="2"/>
  <c r="BH102" i="2"/>
  <c r="BG102" i="2"/>
  <c r="BF102" i="2"/>
  <c r="T102" i="2"/>
  <c r="R102" i="2"/>
  <c r="P102" i="2"/>
  <c r="BK102" i="2"/>
  <c r="J102" i="2"/>
  <c r="BE102" i="2"/>
  <c r="BI99" i="2"/>
  <c r="BH99" i="2"/>
  <c r="BG99" i="2"/>
  <c r="BF99" i="2"/>
  <c r="T99" i="2"/>
  <c r="R99" i="2"/>
  <c r="P99" i="2"/>
  <c r="BK99" i="2"/>
  <c r="J99" i="2"/>
  <c r="BE99" i="2"/>
  <c r="BI96" i="2"/>
  <c r="F34" i="2" s="1"/>
  <c r="BD52" i="1" s="1"/>
  <c r="BD51" i="1" s="1"/>
  <c r="W30" i="1" s="1"/>
  <c r="BH96" i="2"/>
  <c r="F33" i="2" s="1"/>
  <c r="BC52" i="1" s="1"/>
  <c r="BC51" i="1" s="1"/>
  <c r="BG96" i="2"/>
  <c r="F32" i="2" s="1"/>
  <c r="BB52" i="1" s="1"/>
  <c r="BB51" i="1" s="1"/>
  <c r="BF96" i="2"/>
  <c r="F31" i="2" s="1"/>
  <c r="BA52" i="1" s="1"/>
  <c r="BA51" i="1" s="1"/>
  <c r="T96" i="2"/>
  <c r="T95" i="2"/>
  <c r="T94" i="2" s="1"/>
  <c r="T93" i="2" s="1"/>
  <c r="R96" i="2"/>
  <c r="R95" i="2"/>
  <c r="R94" i="2" s="1"/>
  <c r="R93" i="2" s="1"/>
  <c r="P96" i="2"/>
  <c r="P95" i="2"/>
  <c r="P94" i="2" s="1"/>
  <c r="P93" i="2" s="1"/>
  <c r="AU52" i="1" s="1"/>
  <c r="AU51" i="1" s="1"/>
  <c r="BK96" i="2"/>
  <c r="BK95" i="2" s="1"/>
  <c r="J96" i="2"/>
  <c r="BE96" i="2" s="1"/>
  <c r="J89" i="2"/>
  <c r="F89" i="2"/>
  <c r="F87" i="2"/>
  <c r="E85" i="2"/>
  <c r="J51" i="2"/>
  <c r="F51" i="2"/>
  <c r="F49" i="2"/>
  <c r="E47" i="2"/>
  <c r="J18" i="2"/>
  <c r="E18" i="2"/>
  <c r="F90" i="2" s="1"/>
  <c r="J17" i="2"/>
  <c r="J12" i="2"/>
  <c r="J87" i="2" s="1"/>
  <c r="E7" i="2"/>
  <c r="E45" i="2" s="1"/>
  <c r="E83" i="2"/>
  <c r="AS51" i="1"/>
  <c r="L47" i="1"/>
  <c r="AM46" i="1"/>
  <c r="L46" i="1"/>
  <c r="AM44" i="1"/>
  <c r="L44" i="1"/>
  <c r="L42" i="1"/>
  <c r="L41" i="1"/>
  <c r="W29" i="1" l="1"/>
  <c r="AY51" i="1"/>
  <c r="F30" i="2"/>
  <c r="AZ52" i="1" s="1"/>
  <c r="AZ51" i="1" s="1"/>
  <c r="AV52" i="1"/>
  <c r="J300" i="2"/>
  <c r="J68" i="2" s="1"/>
  <c r="BK299" i="2"/>
  <c r="J299" i="2" s="1"/>
  <c r="J67" i="2" s="1"/>
  <c r="W27" i="1"/>
  <c r="AW51" i="1"/>
  <c r="J95" i="2"/>
  <c r="J58" i="2" s="1"/>
  <c r="BK94" i="2"/>
  <c r="AX51" i="1"/>
  <c r="W28" i="1"/>
  <c r="J363" i="2"/>
  <c r="J73" i="2" s="1"/>
  <c r="BK362" i="2"/>
  <c r="J362" i="2" s="1"/>
  <c r="J72" i="2" s="1"/>
  <c r="AW52" i="1"/>
  <c r="J49" i="2"/>
  <c r="F52" i="2"/>
  <c r="AT52" i="1" l="1"/>
  <c r="W26" i="1"/>
  <c r="AV51" i="1"/>
  <c r="BK93" i="2"/>
  <c r="J93" i="2" s="1"/>
  <c r="J94" i="2"/>
  <c r="J57" i="2" s="1"/>
  <c r="J56" i="2" l="1"/>
  <c r="J27" i="2"/>
  <c r="AT51" i="1"/>
  <c r="AG52" i="1" l="1"/>
  <c r="J36" i="2"/>
  <c r="AG51" i="1" l="1"/>
  <c r="AN52" i="1"/>
  <c r="AN51" i="1" l="1"/>
  <c r="AK23" i="1"/>
  <c r="AK32" i="1" s="1"/>
</calcChain>
</file>

<file path=xl/sharedStrings.xml><?xml version="1.0" encoding="utf-8"?>
<sst xmlns="http://schemas.openxmlformats.org/spreadsheetml/2006/main" count="3246" uniqueCount="749">
  <si>
    <t>Export VZ</t>
  </si>
  <si>
    <t>List obsahuje:</t>
  </si>
  <si>
    <t>1) Rekapitulace stavby</t>
  </si>
  <si>
    <t>2) Rekapitulace objektů stavby a soupisů prací</t>
  </si>
  <si>
    <t>3.0</t>
  </si>
  <si>
    <t/>
  </si>
  <si>
    <t>False</t>
  </si>
  <si>
    <t>{8df40c1e-88e2-4fef-9818-eb4e6da951a5}</t>
  </si>
  <si>
    <t>&gt;&gt;  skryté sloupce  &lt;&lt;</t>
  </si>
  <si>
    <t>0,01</t>
  </si>
  <si>
    <t>21</t>
  </si>
  <si>
    <t>15</t>
  </si>
  <si>
    <t>REKAPITULACE STAVBY</t>
  </si>
  <si>
    <t>v ---  níže se nacházejí doplnkové a pomocné údaje k sestavám  --- v</t>
  </si>
  <si>
    <t>Návod na vyplnění</t>
  </si>
  <si>
    <t>0,001</t>
  </si>
  <si>
    <t>Kód:</t>
  </si>
  <si>
    <t>980-05-18-H403404</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</si>
  <si>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</si>
  <si>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</si>
  <si>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A5044 Demolice objektu v areálu Úpravna uhlí Komořany</t>
  </si>
  <si>
    <t>KSO:</t>
  </si>
  <si>
    <t>CC-CZ:</t>
  </si>
  <si>
    <t>Místo:</t>
  </si>
  <si>
    <t>k.ú. Třebušice</t>
  </si>
  <si>
    <t>Datum:</t>
  </si>
  <si>
    <t>18. 7. 2018</t>
  </si>
  <si>
    <t>Zadavatel:</t>
  </si>
  <si>
    <t>IČ:</t>
  </si>
  <si>
    <t>00007536</t>
  </si>
  <si>
    <t>Palivový kombinát Ústí, státní podnik</t>
  </si>
  <si>
    <t>DIČ:</t>
  </si>
  <si>
    <t>CZ00007536</t>
  </si>
  <si>
    <t>Uchazeč:</t>
  </si>
  <si>
    <t>Vyplň údaj</t>
  </si>
  <si>
    <t>Projektant:</t>
  </si>
  <si>
    <t>44506350</t>
  </si>
  <si>
    <t>Ing. Helena Žílová</t>
  </si>
  <si>
    <t>není plátce DPH</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</si>
  <si>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</si>
  <si>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</si>
  <si>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</si>
  <si>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</si>
  <si>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</si>
  <si>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</si>
  <si>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</si>
  <si>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</si>
  <si>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</si>
  <si>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</si>
  <si>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</si>
  <si>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</si>
  <si>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</si>
  <si>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</si>
  <si>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</si>
  <si>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</si>
  <si>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</si>
  <si>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</si>
  <si>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</si>
  <si>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</si>
  <si>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</si>
  <si>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</si>
  <si>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</si>
  <si>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</si>
  <si>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</si>
  <si>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</si>
  <si>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</si>
  <si>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</si>
  <si>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</si>
  <si>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</si>
  <si>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</si>
  <si>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</si>
  <si>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</si>
  <si>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</si>
  <si>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</si>
  <si>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</si>
  <si>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</si>
  <si>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</si>
  <si>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</si>
  <si>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</si>
  <si>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</si>
  <si>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H403404</t>
  </si>
  <si>
    <t>Administrativní budova</t>
  </si>
  <si>
    <t>STA</t>
  </si>
  <si>
    <t>1</t>
  </si>
  <si>
    <t>{2e35a4e6-8255-4587-a4fc-18d7b5f36f4e}</t>
  </si>
  <si>
    <t>2</t>
  </si>
  <si>
    <t>1) Krycí list soupisu</t>
  </si>
  <si>
    <t>2) Rekapitulace</t>
  </si>
  <si>
    <t>3) Soupis prací</t>
  </si>
  <si>
    <t>Zpět na list:</t>
  </si>
  <si>
    <t>Rekapitulace stavby</t>
  </si>
  <si>
    <t>izolace</t>
  </si>
  <si>
    <t>plocha izolace CO krytu</t>
  </si>
  <si>
    <t>m2</t>
  </si>
  <si>
    <t>846,6</t>
  </si>
  <si>
    <t>KRYCÍ LIST SOUPISU</t>
  </si>
  <si>
    <t>Objekt:</t>
  </si>
  <si>
    <t>H403404 - Administrativní budova</t>
  </si>
  <si>
    <t>REKAPITULACE ČLENĚNÍ SOUPISU PRACÍ</t>
  </si>
  <si>
    <t>Kód dílu - Popis</t>
  </si>
  <si>
    <t>Cena celkem [CZK]</t>
  </si>
  <si>
    <t>Náklady soupisu celkem</t>
  </si>
  <si>
    <t>-1</t>
  </si>
  <si>
    <t>HSV - Práce a dodávky HSV</t>
  </si>
  <si>
    <t xml:space="preserve">    1 - Zemní práce - CPV 45112000-5</t>
  </si>
  <si>
    <t xml:space="preserve">    2 - Zakládání - CPV 45262300-6</t>
  </si>
  <si>
    <t xml:space="preserve">    3 - Svislé a kompletní konstrukce - CPV 45262520-2   </t>
  </si>
  <si>
    <t xml:space="preserve">    4 - Vodorovné konstrukce - CPV 45262520-2   </t>
  </si>
  <si>
    <t xml:space="preserve">    5 - Komunikace pozemní - CPV 45233000-9</t>
  </si>
  <si>
    <t xml:space="preserve">    6 - Úpravy povrchů, podlahy a osazování výplní - CPV 45262520-2  </t>
  </si>
  <si>
    <t xml:space="preserve">    9 -  Ostatní konstrukce a práce-bourání - CPV 45111100-9</t>
  </si>
  <si>
    <t xml:space="preserve">    997 - Přesun sutě - CPV 45111220-6</t>
  </si>
  <si>
    <t xml:space="preserve">    998 - Přesun hmot - CPV 45111220-6</t>
  </si>
  <si>
    <t>PSV - Práce a dodávky PSV</t>
  </si>
  <si>
    <t xml:space="preserve">    712 - Povlakové krytiny - CPV 45261200-6  </t>
  </si>
  <si>
    <t xml:space="preserve">    713 - Izolace tepelné - CPV 45260000-7</t>
  </si>
  <si>
    <t xml:space="preserve">    764 - Konstrukce klempířské - CPV 45261300-7 </t>
  </si>
  <si>
    <t xml:space="preserve">    767 - Konstrukce zámečnické - CPV 45421000-4 </t>
  </si>
  <si>
    <t>VRN - Vedlejší rozpočtové náklady</t>
  </si>
  <si>
    <t xml:space="preserve">    VRN3 - Zařízení staveniště - CPV 45113000-2</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</si>
  <si>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</si>
  <si>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</si>
  <si>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</si>
  <si>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</si>
  <si>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</si>
  <si>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</si>
  <si>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</si>
  <si>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</si>
  <si>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</si>
  <si>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</si>
  <si>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</si>
  <si>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</si>
  <si>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</si>
  <si>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</si>
  <si>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</si>
  <si>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</si>
  <si>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</si>
  <si>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Zemní práce - CPV 45112000-5</t>
  </si>
  <si>
    <t>K</t>
  </si>
  <si>
    <t>113106291</t>
  </si>
  <si>
    <t>Rozebrání dlažeb a dílců vozovek a ploch s přemístěním hmot na skládku na vzdálenost do 3 m nebo s naložením na dopravní prostředek, s jakoukoliv výplní spár strojně plochy jednotlivě přes 50 m2 do 200 m2 ze silničních dílců jakýchkoliv rozměrů, s ložem z kameniva nebo živice se spárami zalitými živicí</t>
  </si>
  <si>
    <t>CS ÚRS 2018 01</t>
  </si>
  <si>
    <t>4</t>
  </si>
  <si>
    <t>996953253</t>
  </si>
  <si>
    <t>PSC</t>
  </si>
  <si>
    <t xml:space="preserve">Poznámka k souboru cen:_x000D_
1. Ceny jsou určeny pro rozebrání dlažeb a dílců včetně odstranění lože._x000D_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podkladu._x000D_
3. V cenách nejsou započteny náklady na popř. nutné očištění:_x000D_
a) dlažebních, které se oceňuje cenami souboru cen 979 07-11 Očištění vybouraných dlažebních kostek části C01,_x000D_
b) betonových, kameninových nebo kamenných desek nebo dlaždic, které se oceňuje cenami souboru cen 979 0 . - . . Očištění vybouraných obrubníků, krajníků, desek nebo dílců části C01._x000D_
4. Přemístění vybourané dlažby včetně materiálu z lože a spár na vzdálenost přes 3 m se oceňuje cenami souborů cen 997 22-1 Vodorovná doprava suti a vybouraných hmot._x000D_
</t>
  </si>
  <si>
    <t>VV</t>
  </si>
  <si>
    <t>28*(3,00*1,20) " ochrana koleje pod demontovanými konstrukcemi</t>
  </si>
  <si>
    <t>113107122</t>
  </si>
  <si>
    <t>Odstranění podkladů nebo krytů ručně s přemístěním hmot na skládku na vzdálenost do 3 m nebo s naložením na dopravní prostředek z kameniva hrubého drceného, o tl. vrstvy přes 100 do 200 mm</t>
  </si>
  <si>
    <t>-1956459770</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</si>
  <si>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samostatně._x000D_
2. Ceny_x000D_
a) –7111 až –7113, –7151 až -7153, -7211 až -7213 a -7311 až -7313 lze použít i pro odstranění podkladů nebo krytů ze štěrkopísku, škváry, strusky nebo z mechanicky zpevněných zemin,_x000D_
b) –7121 až 7125, –7161 až -7165, -7221 až -7225 a -7321 až -7325 lze použít i pro odstranění podkladů nebo krytů ze zemin stabilizovaných vápnem,_x000D_
c) –7130 až -7134, –7170 až -7174, –7230 až -7234 a -7330 až -7334 lze použít i pro odstranění dlažeb uložených do betonového lože a dlažeb z mozaiky uložených do cementové malty nebo podkladu ze zemin stabilizovaných cementem._x000D_
3. Ceny lze použít i pro odstranění podkladů nebo krytů opatřených živičnými postřiky nebo nátěry._x000D_
4. Ceny odlišené podle tloušťky (např. do 100 mm, do 200 mm) jsou určeny vždy pro celou tloušťku jednotlivých konstrukcí._x000D_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nevykazuje._x000D_
6. Přemístění vybouraného materiálu větší vzdálenost, než je uvedeno, se oceňuje cenami souborů cen 997 22-1 Vodorovná doprava suti._x000D_
7. Ceny -714 . , -718 . , –724 . a -734 . nelze použít pro odstranění podkladu nebo krytu frézováním._x000D_
</t>
  </si>
  <si>
    <t>3</t>
  </si>
  <si>
    <t>171101103</t>
  </si>
  <si>
    <t>Uložení sypaniny do násypů s rozprostřením sypaniny ve vrstvách a s hrubým urovnáním zhutněných s uzavřením povrchu násypu z hornin soudržných s předepsanou mírou zhutnění v procentech výsledků zkoušek Proctor-Standard (dále jen PS) přes 96 do 100 % PS</t>
  </si>
  <si>
    <t>m3</t>
  </si>
  <si>
    <t>-771495880</t>
  </si>
  <si>
    <t xml:space="preserve">Poznámka k souboru cen:_x000D_
1. Ceny lze použít i pro sypaniny odebírané z hald, pro hlušinu apod._x000D_
2. Cenu 20-1101 lze použít i pro:_x000D_
a) rozprostření zbylého výkopu na místě po zásypu jam a rýh pro podzemní vedení a zářezů pro podzemní vedení; toto množství se určí v m3 uloženého výkopku, měřeného v rostlém stavu,_x000D_
b) uložení výkopku do násypů pod vodou._x000D_
3. Ceny lze použít i pro uložení sypaniny s předepsaným zhutněním na trvalé skládky, do koryt vodotečí a do prohlubní terénu._x000D_
4. Cenu 10-1131 lze použít i pro ukládání sypaniny z hornin nesoudržných i soudržných společně bez možnosti jejich roztřídění._x000D_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individuálně._x000D_
6. Ceny jsou určeny pro míru zhutnění určenou projektem:_x000D_
a) pro ceny -1101 až -1105 v % výsledku zkoušky PS,_x000D_
b) pro ceny -1111 a -1112 relativní ulehlostí I(d),_x000D_
c) pro ceny -1121 a -1131 stanovením technologie._x000D_
7. Ceny nelze použít:_x000D_
a) pro uložení sypaniny do hrází; uložení netříděné sypaniny do hrází se oceňuje cenami souboru cen 171 uložení netříděných sypanin do hrází části A 03, případně cenovými normativy podle části A 31,_x000D_
b) pro uložení sypaniny do ochranných valů nebo těch jejich částí, jejichž šířka je menší než 3 m. Toto uložení se oceňuje cenami souboru cen 175 10-11 Obsyp objektů._x000D_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výkopu._x000D_
9. Horninami soudržnými se rozumějí takové horniny, u nichž zdrojem pevnosti jsou molekulární a chemické vazby mezi částicemi horniny. Jde o horniny, které jsou schopny plastických deformací._x000D_
10. Horninami nesoudržnými se rozumějí horniny, u nichž hlavním zdrojem pevnosti ve smyku je pouze tření mezi jednotlivými oddělenými pevnými částicemi horniny._x000D_
11. Horninami sypkými se rozumějí horniny III. skupiny podle ČSN 72 1002 se zrnem do 125 mm. Množství zrn velikosti přes 125 mm může být nejvýše 5 % objemu._x000D_
12. Horninami kamenitými se rozumějí nestmelené úlomkovité horniny skalní a sypké se zrny přes 125 mm. Množství zrn velikosti přes 125 mm musí být vyšší než 5 % objemu._x000D_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individuálně._x000D_
14. Zajišťuje-li se předepsané zhutnění násypu přesypáním podle čl. 120 ČSN 73 3050, ocení se odstranění přesypané části cenami 122 . 0-71 Odkopávky nebo prokopávky při pozemkových úpravách_x000D_
</t>
  </si>
  <si>
    <t>28*(3,00*1,20)*0,15 " ochrana koleje pod demontovanými konstrukcemi</t>
  </si>
  <si>
    <t>M</t>
  </si>
  <si>
    <t>58343930</t>
  </si>
  <si>
    <t>kamenivo drcené hrubé frakce 16-32</t>
  </si>
  <si>
    <t>t</t>
  </si>
  <si>
    <t>8</t>
  </si>
  <si>
    <t>1640374276</t>
  </si>
  <si>
    <t>28*(3,00*1,20)*0,15*1,85 " ochrana koleje pod demontovanými konstrukcemi</t>
  </si>
  <si>
    <t>5</t>
  </si>
  <si>
    <t>174101101</t>
  </si>
  <si>
    <t>Zásyp sypaninou z jakékoliv horniny s uložením výkopku ve vrstvách se zhutněním jam, šachet, rýh nebo kolem objektů v těchto vykopávkách</t>
  </si>
  <si>
    <t>833040638</t>
  </si>
  <si>
    <t xml:space="preserve">Poznámka k souboru cen:_x000D_
1. Ceny 174 10- . . jsou určeny pro zhutněné zásypy s mírou zhutnění:_x000D_
a) z hornin soudržných do 100 % PS,_x000D_
b) z hornin nesoudržných do I(d) 0,9,_x000D_
c) z hornin kamenitých pro jakoukoliv míru zhutnění._x000D_
2. Je-li projektem předepsáno vyšší zhutnění, podle bodu a) a b) poznámky č 1., ocení se zásyp individuálně._x000D_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potrubí._x000D_
4. V cenách 10-1101, 10-1103, 20-1101 a 20-1103 je započteno přemístění sypaniny ze vzdálenosti 10 m od kraje výkopu nebo zasypávaného prostoru, měřeno k těžišti skládky._x000D_
5. V ceně 10-1102 je započteno přemístění sypaniny ze vzdálenosti 15 m od hrany zasypávaného prostoru, měřeno k těžišti skládky._x000D_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._x000D_
7. Odklizení zbylého výkopku po provedení zásypu zářezů se šikmými stěnami pro podzemní vedení nebo zásypu jam a rýh pro podzemní vedení se oceňuje, je-li objem zbylého výkopku:_x000D_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výkopku;_x000D_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8._x000D_
8. Rozprostření zbylého výkopku podél výkopu a nad výkopem po provedení zásypů zářezů se šikmými stěnami pro podzemní vedení nebo zásypu jam a rýh pro podzemní vedení se oceňuje:_x000D_
a) cenou 171 20-1101 Uložení sypaniny do nezhutněných násypů, není-li projektem předepsáno zhutnění rozprostřeného zbylého výkopku,_x000D_
b) cenou 171 10-1111 Uložení sypaniny do násypů z hornin sypkých, je-li předepsáno zhutnění rozprostřeného zbylého výkopku, a to v objemu vypočteném podle poznámky č.6, příp. zmenšeném o objem výkopku, který byl již odklizen._x000D_
9. Míru zhutnění předepisuje projekt._x000D_
</t>
  </si>
  <si>
    <t>2,40*3,90*1,50 " zásyp jímky ve skladu</t>
  </si>
  <si>
    <t>6</t>
  </si>
  <si>
    <t>58333650</t>
  </si>
  <si>
    <t>kamenivo těžené hrubé prané frakce 8-16</t>
  </si>
  <si>
    <t>-918123061</t>
  </si>
  <si>
    <t>(2,40*3,90*1,50)*1,85 " zásyp jímky ve skladu</t>
  </si>
  <si>
    <t>Zakládání - CPV 45262300-6</t>
  </si>
  <si>
    <t>7</t>
  </si>
  <si>
    <t>213141112</t>
  </si>
  <si>
    <t>Zřízení vrstvy z geotextilie filtrační, separační, odvodňovací, ochranné, výztužné nebo protierozní v rovině nebo ve sklonu do 1:5, šířky přes 3 do 6 m</t>
  </si>
  <si>
    <t>1722291421</t>
  </si>
  <si>
    <t xml:space="preserve">Poznámka k souboru cen:_x000D_
1. Ceny jsou určeny pro zřízení vrstev na upraveném povrchu._x000D_
2. V cenách jsou započteny i náklady na položení a spojení geotextilií včetně přesahů._x000D_
3. V cenách nejsou započteny náklady na dodávku geotextilií, která se oceňuje ve specifikaci. Ztratné včetně přesahů lze stanovit ve výši 15 až 20 %._x000D_
4. Ceny -1131 až -1133 lze použít i pro vyvedení geotextilie na svislou konstrukci._x000D_
</t>
  </si>
  <si>
    <t>69311201</t>
  </si>
  <si>
    <t>geotextilie netkaná PES+PP 400g/m2</t>
  </si>
  <si>
    <t>-350367943</t>
  </si>
  <si>
    <t>100,8*1,15 'Přepočtené koeficientem množství</t>
  </si>
  <si>
    <t xml:space="preserve">Svislé a kompletní konstrukce - CPV 45262520-2   </t>
  </si>
  <si>
    <t>9</t>
  </si>
  <si>
    <t>310239411</t>
  </si>
  <si>
    <t>Zazdívka otvorů ve zdivu nadzákladovém cihlami pálenými plochy přes 1 m2 do 4 m2 na maltu cementovou</t>
  </si>
  <si>
    <t>194817989</t>
  </si>
  <si>
    <t>(1,05*2,15*0,20)+(0,60*2,00*0,20) " zadzění dveří v dílně vulkanizace</t>
  </si>
  <si>
    <t>10</t>
  </si>
  <si>
    <t>311311961</t>
  </si>
  <si>
    <t>Nadzákladové zdi z betonu prostého nosné bez zvláštních nároků na vliv prostředí tř. C 25/30</t>
  </si>
  <si>
    <t>-1480208511</t>
  </si>
  <si>
    <t xml:space="preserve">Poznámka k souboru cen:_x000D_
1. Při betonování do ztraceného bednění z desek je zohledněna zvýšená opatrnost, aby se předešlo poškození zabudovaných desek._x000D_
2. Při stanovení množství měrných jednotek betonu do ztraceného bednění z desek je třeba zohlednit skutečnou spotřebu betonu v m3 zdiva._x000D_
3. V cenách nejsou započteny náklady na bednění; tyto se oceňují cenami souboru cen:_x000D_
a) 31* 35-11 Bednění nadzákladových zdí,_x000D_
b) 31* 35-12 Ztracené bednění nadzákladových zdí ze štěpkocementových desek._x000D_
</t>
  </si>
  <si>
    <t>2*(17,00*0,20*(0,05+0,56)/2) " boční zídky spádové vrstvy</t>
  </si>
  <si>
    <t>(49,80-2*0,20)*0,20*0,05 " čelní zídka spádové vrstvy</t>
  </si>
  <si>
    <t>Součet</t>
  </si>
  <si>
    <t>11</t>
  </si>
  <si>
    <t>311351121</t>
  </si>
  <si>
    <t>Bednění nadzákladových zdí nosných rovné oboustranné za každou stranu zřízení</t>
  </si>
  <si>
    <t>539430981</t>
  </si>
  <si>
    <t xml:space="preserve">Poznámka k souboru cen:_x000D_
1. Ceny jsou určeny pro bednění svislé nebo šikmé (odkloněné), půdorysně přímé nebo zalomené ve volném prostranství, ve volných nebo zapažených jamách a rýhách._x000D_
2. Ceny jsou určeny pro bednění výšky do 4 m. Bednění větších výšek se oceňuje individuálně._x000D_
3. Ceny jsou určeny pro bedněné plochy s nízkými požadavky na pohledovost - třída pohledového betonu PB1 dle TP ČSB 03 (garáže, sklepy, apod.)_x000D_
4. Příplatek k cenám za pohledový beton je určen pro třídu pohledového betonu PB2 (běžné budovy). Vyšší třídy pohledovosti se oceňují individuálně._x000D_
5. Kruhové nebo obloukové bednění poloměru do 1 m se oceňuje individuálně._x000D_
</t>
  </si>
  <si>
    <t>2*2*(17,00*(0,05+0,56)/2) " boční zídky spádové vrstvy</t>
  </si>
  <si>
    <t>2*(49,80-2*0,20)*0,05 " čelní zídka spádové vrstvy</t>
  </si>
  <si>
    <t>12</t>
  </si>
  <si>
    <t>311351122</t>
  </si>
  <si>
    <t>Bednění nadzákladových zdí nosných rovné oboustranné za každou stranu odstranění</t>
  </si>
  <si>
    <t>-91977493</t>
  </si>
  <si>
    <t>13</t>
  </si>
  <si>
    <t>342241162</t>
  </si>
  <si>
    <t>Příčky nebo přizdívky jednoduché z cihel nebo příčkovek pálených na maltu MVC nebo MC plných P7,5 až P15 dl. 290 mm (290x140x65 mm), tl. o tl. 140 mm</t>
  </si>
  <si>
    <t>895486604</t>
  </si>
  <si>
    <t xml:space="preserve">Poznámka k souboru cen:_x000D_
1. Dvojité příčky se oceňují jako dvě příčky jednoduché._x000D_
2. Izolační vložky vkládané do mezery dvojitých příček při zdění se oceňují samostatně._x000D_
3. V příčkách tl. 65 a 71 mm jsou započteny i náklady na konstrukční výztuž._x000D_
4. V cenách nejsou započteny případné náklady na:_x000D_
a) úpravu líce; tyto se oceňují cenami souboru cen 310 90-11 Úprava líce při zdění režného zdiva._x000D_
b) spárování; tyto se oceňují cenami souboru cen 61. 63-10 Spárování vnitřních ploch pohledového zdiva, případně 62. 63-10 Spárování vnějších ploch pohledového zdiva._x000D_
</t>
  </si>
  <si>
    <t>56,35*0,61 " ochranná přizdívka dilatace</t>
  </si>
  <si>
    <t xml:space="preserve">Vodorovné konstrukce - CPV 45262520-2   </t>
  </si>
  <si>
    <t>14</t>
  </si>
  <si>
    <t>411354335</t>
  </si>
  <si>
    <t>Podpěrná konstrukce stropů - desek, kleneb a skořepin výška podepření přes 4 do 6 m tloušťka stropu přes 25 do 35 cm zřízení</t>
  </si>
  <si>
    <t>1363625378</t>
  </si>
  <si>
    <t xml:space="preserve">Poznámka k souboru cen:_x000D_
1. Podepření větších výšek než 6 m se oceňuje individuálně._x000D_
</t>
  </si>
  <si>
    <t>16,00*5,85 " podepření stropů nad kolejí</t>
  </si>
  <si>
    <t>411354336</t>
  </si>
  <si>
    <t>Podpěrná konstrukce stropů - desek, kleneb a skořepin výška podepření přes 4 do 6 m tloušťka stropu přes 25 do 35 cm odstranění</t>
  </si>
  <si>
    <t>-1327826339</t>
  </si>
  <si>
    <t>Komunikace pozemní - CPV 45233000-9</t>
  </si>
  <si>
    <t>16</t>
  </si>
  <si>
    <t>584121111</t>
  </si>
  <si>
    <t>Osazení silničních dílců ze železového betonu s podkladem z kameniva těženého do tl. 40 mm jakéhokoliv druhu a velikosti</t>
  </si>
  <si>
    <t>-1660098332</t>
  </si>
  <si>
    <t xml:space="preserve">Poznámka k souboru cen:_x000D_
1. V ceně nejsou započteny náklady na:_x000D_
a) dodání dílců, které se oceňuje ve specifikaci; ztratné lze dohodnout ve výši 1%,_x000D_
b) výplň spár, které se oceňují cenami souboru cen 599 . 4-11 Vyplnění spár mezi silničními dílci jakékoliv tloušťky._x000D_
2. Počet měrných jednotek se určuje v m2 půdorysné plochy krytu z dílců včetně spár._x000D_
</t>
  </si>
  <si>
    <t>17</t>
  </si>
  <si>
    <t>59381002</t>
  </si>
  <si>
    <t>pronájem silničního panelu 300x120x15 cm</t>
  </si>
  <si>
    <t>906698230</t>
  </si>
  <si>
    <t>P</t>
  </si>
  <si>
    <t>Poznámka k položce:
- cena pronájmu je za 1m2 a 1den v celkové době do 90ti dní</t>
  </si>
  <si>
    <t>7*4*(3,00*1,20)*30 " pronájem panelů na koleji po dobu 30ti dní</t>
  </si>
  <si>
    <t xml:space="preserve">Úpravy povrchů, podlahy a osazování výplní - CPV 45262520-2  </t>
  </si>
  <si>
    <t>18</t>
  </si>
  <si>
    <t>622325102</t>
  </si>
  <si>
    <t>Oprava vápenocementové omítky vnějších ploch stupně členitosti 1 hladké stěn, v rozsahu opravované plochy přes 10 do 30%</t>
  </si>
  <si>
    <t>-1658210852</t>
  </si>
  <si>
    <t>(4,30+6*4,90+2*4,76)*6,15 " oprava a doplnění omítky administrativní budovy</t>
  </si>
  <si>
    <t>19</t>
  </si>
  <si>
    <t>631311114</t>
  </si>
  <si>
    <t>Mazanina z betonu prostého bez zvýšených nároků na prostředí tl. přes 50 do 80 mm tř. C 16/20</t>
  </si>
  <si>
    <t>-134204474</t>
  </si>
  <si>
    <t xml:space="preserve">Poznámka k souboru cen:_x000D_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betonu)._x000D_
2. Pro mazaniny tlouštěk větších než 240 mm jsou určeny:_x000D_
a) pro mazaniny ukládané na zeminu (v halách apod.) ceny souborů cen 27* 31- Základy z betonu prostého a 27* 32 - Základy z betonu železového,_x000D_
b) pro mazaniny v nadzemních podlažích ceny souboru cen 411 31- . . Beton kleneb._x000D_
3. Ceny lze použít i pro betonový okapový chodníček budovy (včetně tvarování rigolového žlábku) v příslušných tloušťkách. Jeho podloží se oceňuje samostatně._x000D_
4. V ceně jsou započteny i náklady na:_x000D_
a) základní stržení povrchu mazaniny s urovnáním vibrační lištou nebo dřevěným hladítkem,_x000D_
b) vytvoření dilatačních spár v mazanině bez zaplnění, pokud jsou dilatační spáry vytvářeny při provádění betonáže. Jestliže jsou dilatační spáry řezány dodatečně, oceňují se cenami souboru cen 634 91-11 Řezání dilatačních nebo smršťovacích spár._x000D_
</t>
  </si>
  <si>
    <t>17,01*49,79*0,05 " spádová mazanina pod izolaci krytu CO přetažená přes obvodové zídky</t>
  </si>
  <si>
    <t>20</t>
  </si>
  <si>
    <t>631362021</t>
  </si>
  <si>
    <t>Výztuž mazanin ze svařovaných sítí z drátů typu KARI</t>
  </si>
  <si>
    <t>-894866196</t>
  </si>
  <si>
    <t>(17,00*49,80)*1,35/1000 " výztuž spádové mazaniny pod izolaci krytu CO KARI KA17</t>
  </si>
  <si>
    <t>634911112</t>
  </si>
  <si>
    <t>Řezání dilatačních nebo smršťovacích spár v čerstvé betonové mazanině nebo potěru šířky do 5 mm, hloubky přes 10 do 20 mm</t>
  </si>
  <si>
    <t>m</t>
  </si>
  <si>
    <t>-1233803204</t>
  </si>
  <si>
    <t xml:space="preserve">Poznámka k souboru cen:_x000D_
1. V cenách jsou započteny i náklady na vyčištění spár po řezání._x000D_
</t>
  </si>
  <si>
    <t>9*17,00+2*49,80 " smršťovací spáry</t>
  </si>
  <si>
    <t>22</t>
  </si>
  <si>
    <t>635211111</t>
  </si>
  <si>
    <t>Násyp lehký pod podlahy s udusáním a urovnáním povrchu z popílku</t>
  </si>
  <si>
    <t>-1234721474</t>
  </si>
  <si>
    <t xml:space="preserve">Poznámka k souboru cen:_x000D_
1. Ceny jsou určeny pro násyp vodorovný nebo ve spádu pod podlahy, mazaniny, dlažby a pro násypy na plochých střechách._x000D_
</t>
  </si>
  <si>
    <t>Poznámka k položce:
 - spádová vrstva pod betonovou mazaninu střechy</t>
  </si>
  <si>
    <t>17,00*49,80*(0,00+0,61) " spádová mazanina pod izolaci krytu CO - spádová vrstva 3%</t>
  </si>
  <si>
    <t xml:space="preserve"> Ostatní konstrukce a práce-bourání - CPV 45111100-9</t>
  </si>
  <si>
    <t>23</t>
  </si>
  <si>
    <t>953312122</t>
  </si>
  <si>
    <t>Vložky svislé do dilatačních spár z polystyrenových desek extrudovaných včetně dodání a osazení, v jakémkoliv zdivu přes 10 do 20 mm</t>
  </si>
  <si>
    <t>1603923162</t>
  </si>
  <si>
    <t>56,35*0,61 " dilatace u stěny AB</t>
  </si>
  <si>
    <t>24</t>
  </si>
  <si>
    <t>977211112</t>
  </si>
  <si>
    <t>Řezání železobetonových konstrukcí stěnovou pilou do průměru řezané výztuže 16 mm hloubka řezu od 200 do 350 mm</t>
  </si>
  <si>
    <t>89513182</t>
  </si>
  <si>
    <t xml:space="preserve">Poznámka k souboru cen:_x000D_
1. V cenách jsou započteny i náklady na spotřebu vody._x000D_
2. V cenách nejsou započteny náklady na vybourání železobetonové konstrukce; tyto náklady se oceňují cenami katalogu 801-3 Budovy a haly - bourání konstrukcí._x000D_
</t>
  </si>
  <si>
    <t>2,90+0,55+1,55+0,55+3,95+0,65+0,45+8,75 " dilatační řez - odpojení desky od objektu, který se nebourá a od skladu</t>
  </si>
  <si>
    <t>10*5,85 " příčný řez deskou nad kolejí,</t>
  </si>
  <si>
    <t>3*16,00 " podélý řez deskou nad kolejí</t>
  </si>
  <si>
    <t>33,80+1,65 " odříznutí venkovní rampy</t>
  </si>
  <si>
    <t>(1,65+14,65+1,65) " odříznutí rampy u kolejí</t>
  </si>
  <si>
    <t>25</t>
  </si>
  <si>
    <t>977211114</t>
  </si>
  <si>
    <t>Řezání železobetonových konstrukcí stěnovou pilou do průměru řezané výztuže 16 mm hloubka řezu od 420 do 520 mm</t>
  </si>
  <si>
    <t>-674541056</t>
  </si>
  <si>
    <t>3*6*0,30 " proříznutí průvlaku pod deskou</t>
  </si>
  <si>
    <t>2*20*0,30 " odříznutí sllupů od stropní desky krytu CO</t>
  </si>
  <si>
    <t>26</t>
  </si>
  <si>
    <t>981134713</t>
  </si>
  <si>
    <t>Demolice hal průmyslových, zemědělských nebo občanské výstavby těžkými mechanizačními prostředky z monolitického nebo montovaného železobetonu včetně výplňového zdiva, s podílem konstrukcí přes 15 do 20 %</t>
  </si>
  <si>
    <t>-687596469</t>
  </si>
  <si>
    <t xml:space="preserve">Poznámka k souboru cen:_x000D_
1. Ceny jsou stanoveny na měrnou jednotku m3 obestavěného prostoru._x000D_
2. Procentuální podíl konstrukcí se stanoví podle článku 3503 Všeobecných podmínek části B01._x000D_
3. Celkový objem konstrukcí se určí součtem objemů obvodových zdí a nosných sloupů, stropních a střešních konstrukcí. Od celkového objemu se neodečítá objem okenních a dveřních otvorů, parapetních ústupků. Objem stropních a střešních konstrukcí se započítává ve skutečných objemech konstrukcí včetně případných usazenin a nánosů._x000D_
4. Ceny nelze použít pro vestavby a přístavby charakteru budov (sociální zařízení, šatny apod.), jejichž demolice se oceňují cenami souboru cen 981 01- . . Demolice budov. Obvodová zeď haly se vždy započítává do objemu konstrukcí haly, k objemu haly se vždy započítává do objemu konstrukcí haly, k objemu konstrukcí vestavby nebo přístavby se nepřipočítává._x000D_
5. Demolice základů provozních souborů, podlah apod. konstrukcí, se oceňují samostatně cenami souboru cen 981 51- . 1 Demolice konstrukcí objektů._x000D_
6. Pro volbu ceny je rozhodující objemově převažující druh zdiva svislých nosných konstrukcí demolovaného objektu._x000D_
</t>
  </si>
  <si>
    <t>11*4*(7,72*0,30) " nosný ŽB rám - plocha ACAD</t>
  </si>
  <si>
    <t>9*(0,20*0,25)*5,20 " stropní ŽB trámy</t>
  </si>
  <si>
    <t>50,09*8,15*0,12 " stropní ŽB deska</t>
  </si>
  <si>
    <t>9*(0,30*0,50*3,20) " ŽB sloupy středová zeď</t>
  </si>
  <si>
    <t>9*(0,45*0,58*5,20) " ŽB průvlaky středová zeď dolní</t>
  </si>
  <si>
    <t>9*(0,55*0,55*5,20) " ŽB průvlaky středová zeď horní</t>
  </si>
  <si>
    <t>9*(0,40*0,40*5,20) " ŽB průvlaky obvodová zeď horní</t>
  </si>
  <si>
    <t>9*(0,40*0,40*5,20)+(50,10*0,15*1,00) " ŽB průvlaky obvodová zeď dolní s římsou</t>
  </si>
  <si>
    <t>2*(34,30*0,30) " obvodové zdivo z cihel štíty - plocha ACAD</t>
  </si>
  <si>
    <t>9*(3,20*5,20*0,30)+9*(1,07*5,20*0,40) " obvodové zdivo z cihel středová zeď</t>
  </si>
  <si>
    <t>9*(2,50*5,20*0,30)+9*(1,50*5,20*0,30) " obvodové zdivo z cihel krajní zeď</t>
  </si>
  <si>
    <t>(2,25+5,20+2,25)*0,15*2,50 "cihelná vestavba 1</t>
  </si>
  <si>
    <t>(2,58+1,08)*2,50*0,10 " cihelná vestavba vstup</t>
  </si>
  <si>
    <t>(8,15*2,50*0,30)+(8,15*(4,90+5,40)/2*0,20)+((3,57+3,21)*0,15*2,50)+(3,21*2,50*0,20)+(1,95*2,50*0,10) " dělící zeď a příčky vestvba 2</t>
  </si>
  <si>
    <t>(2,25*5,20*0,30)+(2,58*1,08*0,30)+(7,30*8,15*0,30) " konstrukce stropu nad vestavbou 1, 2 a vstupu</t>
  </si>
  <si>
    <t>Mezisoučet - celkový objem konstrukcí</t>
  </si>
  <si>
    <t>394,002/2316,187*100 " = 17,011 % podíl konstrukcí</t>
  </si>
  <si>
    <t>(50,09*8,70)*(5,08+5,55)/2 " obestavěný objem přístavby skladu</t>
  </si>
  <si>
    <t>27</t>
  </si>
  <si>
    <t>981332111</t>
  </si>
  <si>
    <t>Demolice ocelových konstrukcí hal, sil, technologických zařízení apod. jakýmkoliv způsobem</t>
  </si>
  <si>
    <t>-1111859663</t>
  </si>
  <si>
    <t>11*8,55*47,90/1000 " nosník I280 hala vulkanizace</t>
  </si>
  <si>
    <t>2*8,35*47,90/1000 " nosník I280 střecha nad kolejí</t>
  </si>
  <si>
    <t>7*49,50*31,10/1000 " nosník I220 hala vulkanizace</t>
  </si>
  <si>
    <t>5*5,85*31,10/1000 " nosník I220 střecha na kolejí</t>
  </si>
  <si>
    <t>((2*55,35)+3,80)*93/1000 " nosník jeřábové dráhy obdoba HEB260</t>
  </si>
  <si>
    <t>((8,30*55,30)-5*(2,50*4,50))*14,16/1000 " plechy zastřešení 12102 vulkanizovna</t>
  </si>
  <si>
    <t>(5,85*8,35)*14,16/1000 " plechy zastřešení 12102 nad kolejí</t>
  </si>
  <si>
    <t>5*0,085 " lemy světlíků odhad</t>
  </si>
  <si>
    <t>1,20 " konstrukce vrátku vnější odhad</t>
  </si>
  <si>
    <t>28</t>
  </si>
  <si>
    <t>981511111</t>
  </si>
  <si>
    <t>Demolice konstrukcí objektů postupným rozebíráním zdiva na maltu vápennou nebo vápenocementovou z cihel, tvárnic, kamene, zdiva smíšeného nebo hrázděného</t>
  </si>
  <si>
    <t>-142098240</t>
  </si>
  <si>
    <t xml:space="preserve">Poznámka k souboru cen:_x000D_
1. Ceny jsou stanoveny na měrnou jednotku m3 skutečného objemu konstrukcí._x000D_
2. Skutečný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podesty._x000D_
</t>
  </si>
  <si>
    <t>2*(7,90*6,45*0,30)-3*(1,10*1,45)-(3,05*4,00*0,30)-(7,90*2,00*0,30)-(0,85*02,00*0,30) " štítové stěny dílny vulkanizace</t>
  </si>
  <si>
    <t>2*(4,93*3,25*0,30)+(8,26*5,55*0,30)-3*(0,80*2,00*0,30)-2*(1,10*1,15*0,30)+(4,93*2,35*0,10)-(0,90*2,00*0,10) " patrový vestavek dílny vulkanizace</t>
  </si>
  <si>
    <t>(2,25+21,60+2,25)*3,25*0,30-2*(0,80*2,00*0,30)+2*(2,25*3,00*0,20)-5*(1,20*0,62*0,30)-(0,70*2,00*0,30) " vestavek dílny vulkanizace</t>
  </si>
  <si>
    <t>29</t>
  </si>
  <si>
    <t>985323111</t>
  </si>
  <si>
    <t>Spojovací můstek reprofilovaného betonu na cementové bázi, tloušťky 1 mm</t>
  </si>
  <si>
    <t>815129505</t>
  </si>
  <si>
    <t>2*(17,00*0,20) " boční zídky spádové vrstvy</t>
  </si>
  <si>
    <t>(49,80-2*0,20)*0,20 " čelní zídka spádové vrstvy</t>
  </si>
  <si>
    <t>30</t>
  </si>
  <si>
    <t>981511114</t>
  </si>
  <si>
    <t>Demolice konstrukcí objektů postupným rozebíráním konstrukcí ze železobetonu</t>
  </si>
  <si>
    <t>1368746250</t>
  </si>
  <si>
    <t>(0,15*1,00*33,80)+1,20 " venkovní rampa včetně schodiště</t>
  </si>
  <si>
    <t>(0,10*1,00*14,25)+(0,05*0,15*14,25)+2*1,20 " venkovní rampa u kolejí včetně schodišť</t>
  </si>
  <si>
    <t>(5,25*8,30*0,30) " ŽB strop patrového vestavku dílny vulkanizace</t>
  </si>
  <si>
    <t>(21,30*2,40*0,25) " ŽB strop vestavku dílny vulkanizace</t>
  </si>
  <si>
    <t>(49,79*8,30*0,17)-5*(4,50*2,50*0,17) " ŽB strop (trapézové plechy) dílny vulkanizace po odpočtu světlíků</t>
  </si>
  <si>
    <t>(5,85*8,35*0,17) " ŽB strop (trapézové plechy) nad kolejí</t>
  </si>
  <si>
    <t>(5,85*8,58*0,25)+6*(5,85*0,30*0,25) " ŽB strop (monolitický) nad kolejí</t>
  </si>
  <si>
    <t>31</t>
  </si>
  <si>
    <t>985331113</t>
  </si>
  <si>
    <t>Dodatečné vlepování betonářské výztuže včetně vyvrtání a vyčištění otvoru cementovou aktivovanou maltou průměr výztuže 12 mm</t>
  </si>
  <si>
    <t>627651536</t>
  </si>
  <si>
    <t xml:space="preserve">Poznámka k souboru cen:_x000D_
1. Množství měrných jednotek se určuje v m délky vyvrtaného otvoru pro zasunutí výztuže._x000D_
2. V cenách jsou započteny i náklady na:_x000D_
a) rozměření, vrtání a spotřebu vrtáků,_x000D_
b) vyčištění otvoru, vyplnění otvorů maltou včetně dodání materiálu,_x000D_
c) zasunutí betonářské výztuže do otvoru vyplněného maltou._x000D_
3. V cenách nejsou započteny náklady na dodání betonářské výztuže._x000D_
</t>
  </si>
  <si>
    <t>(((2*17,00)+49,80)*3+0,60)*0,20 " kotvení bočních a čelní zídky spádové vrstvy - 3ks/1bm</t>
  </si>
  <si>
    <t>32</t>
  </si>
  <si>
    <t>13021013</t>
  </si>
  <si>
    <t>tyč ocelová žebírková jakost BSt 500S výztuž do betonu D 12mm</t>
  </si>
  <si>
    <t>38634765</t>
  </si>
  <si>
    <t>(((2*17,00)+49,80)*3+0,60)*0,85/1000 " kotvení bočních a čelní zídky spádové vrstvy - 3ks/1bm</t>
  </si>
  <si>
    <t>997</t>
  </si>
  <si>
    <t>Přesun sutě - CPV 45111220-6</t>
  </si>
  <si>
    <t>33</t>
  </si>
  <si>
    <t>997006512</t>
  </si>
  <si>
    <t>Vodorovná doprava suti na skládku s naložením na dopravní prostředek a složením přes 100 m do 1 km</t>
  </si>
  <si>
    <t>-1241289670</t>
  </si>
  <si>
    <t xml:space="preserve">Poznámka k souboru cen:_x000D_
1. Pro volbu ceny je rozhodující dopravní vzdálenost těžiště skládky a půdorysné plochy objektu._x000D_
</t>
  </si>
  <si>
    <t>787,304 " O 170 101 armovaný beton</t>
  </si>
  <si>
    <t>4,500 " O 170 201 dřevo</t>
  </si>
  <si>
    <t>3,041 " O 170 202 sklo</t>
  </si>
  <si>
    <t>0,800 " O 170 203 plastické hmoty - objemné izolace</t>
  </si>
  <si>
    <t>17,629 " N 170 301 asfaltové izolační pásy s obsahem dehtu</t>
  </si>
  <si>
    <t>29,232 " O 170 504 Zemina a kamení</t>
  </si>
  <si>
    <t>37,175 " O 170 405 železo kovový odpad</t>
  </si>
  <si>
    <t>584,451 " O 170 904 suť z demolice suť - vyzdívky, příčky, betonové mazaniny, atd.</t>
  </si>
  <si>
    <t>2,500 " O 200 307 objemný odpad - odhad ze dne prohlídky</t>
  </si>
  <si>
    <t>41,126 " silniční panely pro další využití</t>
  </si>
  <si>
    <t>34</t>
  </si>
  <si>
    <t>997006519</t>
  </si>
  <si>
    <t>Vodorovná doprava suti na skládku s naložením na dopravní prostředek a složením Příplatek k ceně za každý další i započatý 1 km</t>
  </si>
  <si>
    <t>-101417437</t>
  </si>
  <si>
    <t>37,175*15 " celková hmotnost kovového odpadu - dalších 15km na úložište Kohinoor celkem 16km</t>
  </si>
  <si>
    <t>(1507,758-37,175)*14 " hmotnost - dalších 14km na skládku celkem 15km</t>
  </si>
  <si>
    <t>35</t>
  </si>
  <si>
    <t>997013802</t>
  </si>
  <si>
    <t>Poplatek za uložení stavebního odpadu na skládce (skládkovné) z armovaného betonu zatříděného do Katalogu odpadů pod kódem 170 101</t>
  </si>
  <si>
    <t>827787507</t>
  </si>
  <si>
    <t xml:space="preserve">Poznámka k souboru cen:_x000D_
1. Ceny uvedenév souboru cen je doporučeno upravit podle aktuálních cen místně příslušné skládky odpadů._x000D_
2. Uložení odpadů neuvedených v souboru cen se oceňuje individuálně._x000D_
3. V cenách je započítán poplatek za ukládaní odpadu dle zákona 185/2001 Sb._x000D_
4. Případné drcení stavebního odpadu lze ocenit souborem cen 997 00-60 Drcení stavebního odpadu z katalogu 800-6 Demolice objektů._x000D_
</t>
  </si>
  <si>
    <t>Poznámka k položce:
cena je upravena dle místně příslušné skládky dle čl.1 Poznámky k souboru cen</t>
  </si>
  <si>
    <t>787,303 " ŽB konstrukce viz Souhrnná TZ</t>
  </si>
  <si>
    <t>36</t>
  </si>
  <si>
    <t>997013811</t>
  </si>
  <si>
    <t>Poplatek za uložení stavebního odpadu na skládce (skládkovné) dřevěného zatříděného do Katalogu odpadů pod kódem 170 201</t>
  </si>
  <si>
    <t>752781459</t>
  </si>
  <si>
    <t>4,500 " odhad objedmu dřevěných konstrukcí příček a stropů</t>
  </si>
  <si>
    <t>37</t>
  </si>
  <si>
    <t>997013804</t>
  </si>
  <si>
    <t>Poplatek za uložení stavebního odpadu na skládce (skládkovné) ze skla zatříděného do Katalogu odpadů pod kódem 170 202</t>
  </si>
  <si>
    <t>1497468847</t>
  </si>
  <si>
    <t>9*(4,55*1,50)*15,0/1000 " drátosklo okna tl. 6mm</t>
  </si>
  <si>
    <t>5*12*(0,80*1,85)*15,00/1000 " drátosklo světlíky tl. 6mm</t>
  </si>
  <si>
    <t>2*((1,15*1,15)+(1,05*1,40)+(2,35*1,40)+3*(2,05*1,15)+3*(1,15*1,40)+(1,20*0,60)+4*(1,10*1,45))*11,00/1000 " sklo 4mm zdvojená okna</t>
  </si>
  <si>
    <t>4*(1,20*0,60)*0,082 " sklobeton</t>
  </si>
  <si>
    <t>38</t>
  </si>
  <si>
    <t>997013813</t>
  </si>
  <si>
    <t>Poplatek za uložení stavebního odpadu na skládce (skládkovné) z plastických hmot zatříděného do Katalogu odpadů pod kódem 170 203</t>
  </si>
  <si>
    <t>1787398816</t>
  </si>
  <si>
    <t>0,800 " tepelná izolace střechy polsid</t>
  </si>
  <si>
    <t>39</t>
  </si>
  <si>
    <t>997223846</t>
  </si>
  <si>
    <t>Poplatek za uložení stavebního odpadu na skládce (skládkovné) asfaltového s obsahem dehtu zatříděného do Katalogu odpadů pod kódem 170 301</t>
  </si>
  <si>
    <t>-536246155</t>
  </si>
  <si>
    <t>17,629 " asfaltové izolační pásy</t>
  </si>
  <si>
    <t>40</t>
  </si>
  <si>
    <t>997013831</t>
  </si>
  <si>
    <t>Poplatek za uložení stavebního odpadu na skládce (skládkovné) směsného stavebního a demoličního zatříděného do Katalogu odpadů pod kódem 170 904</t>
  </si>
  <si>
    <t>-589725963</t>
  </si>
  <si>
    <t>584,451 " odhad objedmu dřevěných konstrukcí příček a stropů</t>
  </si>
  <si>
    <t>41</t>
  </si>
  <si>
    <t>997013831.1</t>
  </si>
  <si>
    <t>Poplatek za uložení stavebního odpadu na skládce (skládkovné) objemného zatříděného do Katalogu odpadů pod kódem 200 307</t>
  </si>
  <si>
    <t>-235018485</t>
  </si>
  <si>
    <t>Poznámka k položce:
odpad neuvedený v souboru cen je oceněn individuálně
cena je upravena dle místně příslušné skládky dle čl.1 Poznámky k souboru cen</t>
  </si>
  <si>
    <t>2,500 " viz tabulka odpadů B Souhrnná technická zpráva</t>
  </si>
  <si>
    <t>42</t>
  </si>
  <si>
    <t>997223855</t>
  </si>
  <si>
    <t>Poplatek za uložení stavebního odpadu na skládce (skládkovné) zeminy a kameniva zatříděného do Katalogu odpadů pod kódem 170 504</t>
  </si>
  <si>
    <t>1851750497</t>
  </si>
  <si>
    <t>29,232 " podklad pod panely ochrana koleje</t>
  </si>
  <si>
    <t>998</t>
  </si>
  <si>
    <t>Přesun hmot - CPV 45111220-6</t>
  </si>
  <si>
    <t>43</t>
  </si>
  <si>
    <t>998001123</t>
  </si>
  <si>
    <t>Přesun hmot pro demolice objektů výšky do 21 m</t>
  </si>
  <si>
    <t>-1427373300</t>
  </si>
  <si>
    <t>PSV</t>
  </si>
  <si>
    <t>Práce a dodávky PSV</t>
  </si>
  <si>
    <t>712</t>
  </si>
  <si>
    <t xml:space="preserve">Povlakové krytiny - CPV 45261200-6  </t>
  </si>
  <si>
    <t>44</t>
  </si>
  <si>
    <t>712311101</t>
  </si>
  <si>
    <t>Provedení povlakové krytiny střech plochých do 10° natěradly a tmely za studena nátěrem lakem penetračním nebo asfaltovým</t>
  </si>
  <si>
    <t>721772210</t>
  </si>
  <si>
    <t xml:space="preserve">Poznámka k souboru cen:_x000D_
1. Povlakové krytiny střech jednotlivě do 10 m2 se oceňují skladebně cenou příslušné izolace a cenou 712 39-9095 Příplatek za plochu do 10 m2._x000D_
</t>
  </si>
  <si>
    <t>17,00*49,80 " izolace krytu CO</t>
  </si>
  <si>
    <t>45</t>
  </si>
  <si>
    <t>11163150</t>
  </si>
  <si>
    <t>lak asfaltový penetrační</t>
  </si>
  <si>
    <t>-473281062</t>
  </si>
  <si>
    <t>846,6*0,0003 'Přepočtené koeficientem množství</t>
  </si>
  <si>
    <t>46</t>
  </si>
  <si>
    <t>712331101</t>
  </si>
  <si>
    <t>Provedení povlakové krytiny střech plochých do 10° pásy na sucho AIP nebo NAIP</t>
  </si>
  <si>
    <t>-1061025826</t>
  </si>
  <si>
    <t xml:space="preserve">Poznámka k souboru cen:_x000D_
1. Povlakové krytiny střech jednotlivě do 10 m2 se oceňují skladebně cenou příslušné izolace a cenou 712 39-9096 Příplatek za plochu do 10 m2, a to jen při položení pásů za použití natěradel nebo tmelů za horka._x000D_
</t>
  </si>
  <si>
    <t>izolace " separační vrstva pod spádový násyp</t>
  </si>
  <si>
    <t>47</t>
  </si>
  <si>
    <t>62821109</t>
  </si>
  <si>
    <t>pás asfaltovaný s krycí vrstvouminerálním posypem R330 H</t>
  </si>
  <si>
    <t>72086808</t>
  </si>
  <si>
    <t>izolace*1,15</t>
  </si>
  <si>
    <t>48</t>
  </si>
  <si>
    <t>712341559</t>
  </si>
  <si>
    <t>Provedení povlakové krytiny střech plochých do 10° pásy přitavením NAIP v plné ploše</t>
  </si>
  <si>
    <t>-141634377</t>
  </si>
  <si>
    <t xml:space="preserve">Poznámka k souboru cen:_x000D_
1. Povlakové krytiny střech jednotlivě do 10 m2 se oceňují skladebně cenou příslušné izolace a cenou 712 39-9097 Příplatek za plochu do 10 m2._x000D_
</t>
  </si>
  <si>
    <t>2*izolace " souvrství izolace CO krytu</t>
  </si>
  <si>
    <t>49</t>
  </si>
  <si>
    <t>62852254</t>
  </si>
  <si>
    <t>pásy s modifikovaným asfaltem tl. 4,0 mm vložka polyesterové rouno minerální jemnozrnný posyp</t>
  </si>
  <si>
    <t>-950484334</t>
  </si>
  <si>
    <t>50</t>
  </si>
  <si>
    <t>62852257</t>
  </si>
  <si>
    <t>pásy s modifikovaným asfaltem tl. 5,0 mm vložka polyesterové rouno minerální  jemnozrnný posyp</t>
  </si>
  <si>
    <t>-718782144</t>
  </si>
  <si>
    <t>51</t>
  </si>
  <si>
    <t>712400832</t>
  </si>
  <si>
    <t>Odstranění ze střech šikmých přes 10° do 30° krytiny povlakové dvouvrstvé</t>
  </si>
  <si>
    <t>269498675</t>
  </si>
  <si>
    <t>55,61*9,00 " plocha střešní krytiny dílny vulkanizovny</t>
  </si>
  <si>
    <t>-5*(4,50*2,50) " odpočet světlíků</t>
  </si>
  <si>
    <t>55,61*8,60 " plocha střešní krytiny skladu vulkanizovny</t>
  </si>
  <si>
    <t>52</t>
  </si>
  <si>
    <t>712400834</t>
  </si>
  <si>
    <t>Odstranění ze střech šikmých přes 10° do 30° krytiny povlakové Příplatek k ceně - 0832 za každou další vrstvu</t>
  </si>
  <si>
    <t>-2125325699</t>
  </si>
  <si>
    <t>1*(55,61*9,00) " plocha střešní krytiny dílny vulkanizovny - další vrstva 1x</t>
  </si>
  <si>
    <t>2*(55,61*8,60) " plocha skladu vulkanizovny - další vrstva 2x</t>
  </si>
  <si>
    <t>53</t>
  </si>
  <si>
    <t>998712101</t>
  </si>
  <si>
    <t>Přesun hmot pro povlakové krytiny stanovený z hmotnosti přesunovaného materiálu vodorovná dopravní vzdálenost do 50 m v objektech výšky do 6 m</t>
  </si>
  <si>
    <t>-259902359</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</si>
  <si>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-2181 pro přesun prováděný bez použití mechanizace, tj. za ztížených podmínek, lze použít pouze pro hmotnost materiálu, která se tímto způsobem skutečně přemísťuje._x000D_
</t>
  </si>
  <si>
    <t>713</t>
  </si>
  <si>
    <t>Izolace tepelné - CPV 45260000-7</t>
  </si>
  <si>
    <t>54</t>
  </si>
  <si>
    <t>713140861</t>
  </si>
  <si>
    <t>Odstranění tepelné izolace běžných stavebních konstrukcí z rohoží, pásů, dílců, desek, bloků střech plochých nadstřešních izolací připevněných lepením z polystyrenu, tloušťky izolace do 100 mm</t>
  </si>
  <si>
    <t>-1161925710</t>
  </si>
  <si>
    <t xml:space="preserve">Poznámka k souboru cen:_x000D_
1. Ceny se používají pro odstraňování jednovrstvé a dvouvrstvé izolace, další vrstvy se oceňují individuálně._x000D_
2. U cen odstraňování polystyrenu připevněného lepením nerozlišujeme způsob nalepení._x000D_
3. V ceně nejsou započteny náklady na odstranění separačních vrstev. Tyto práce lze oceňovat příslušnými cenami katalogu 800–711 Izolace proti vodě, vlhkosti a plynům._x000D_
</t>
  </si>
  <si>
    <t>55,61*9,00 " plocha střešní krytiny vulkanizovna izolace polsid 50mm</t>
  </si>
  <si>
    <t>764</t>
  </si>
  <si>
    <t xml:space="preserve">Konstrukce klempířské - CPV 45261300-7 </t>
  </si>
  <si>
    <t>55</t>
  </si>
  <si>
    <t>764212434</t>
  </si>
  <si>
    <t>Oplechování střešních prvků z pozinkovaného plechu okapu okapovým plechem střechy rovné rš 330 mm</t>
  </si>
  <si>
    <t>-984733733</t>
  </si>
  <si>
    <t xml:space="preserve">Poznámka k souboru cen:_x000D_
1. V cenách 764 21-1405 až - 3452 nejsou započteny náklady na podkladní plech, tento se oceňuje cenami souboru cen 764 01-14..Podkladní plech z pozinkovaného plechu v rozvinuté šířce dle rš střešního prvku._x000D_
</t>
  </si>
  <si>
    <t>(17,00+49,80+17,00) " oplechování okapu</t>
  </si>
  <si>
    <t>56</t>
  </si>
  <si>
    <t>764311404</t>
  </si>
  <si>
    <t>Lemování zdí z pozinkovaného plechu boční nebo horní rovné, střech s krytinou prejzovou nebo vlnitou rš 330 mm</t>
  </si>
  <si>
    <t>-945557786</t>
  </si>
  <si>
    <t>49,80 " lemování zdi AB</t>
  </si>
  <si>
    <t>57</t>
  </si>
  <si>
    <t>998764101</t>
  </si>
  <si>
    <t>Přesun hmot pro konstrukce klempířské stanovený z hmotnosti přesunovaného materiálu vodorovná dopravní vzdálenost do 50 m v objektech výšky do 6 m</t>
  </si>
  <si>
    <t>1605517439</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</si>
  <si>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-4181 pro přesun prováděný bez použití mechanizace, tj. za ztížených podmínek, lze použít pouze pro hmotnost materiálu, která se tímto způsobem skutečně přemísťuje._x000D_
</t>
  </si>
  <si>
    <t>767</t>
  </si>
  <si>
    <t xml:space="preserve">Konstrukce zámečnické - CPV 45421000-4 </t>
  </si>
  <si>
    <t>58</t>
  </si>
  <si>
    <t>767161111</t>
  </si>
  <si>
    <t>Montáž zábradlí rovného z trubek nebo tenkostěnných profilů do zdiva, hmotnosti 1 m zábradlí do 20 kg</t>
  </si>
  <si>
    <t>-1443159109</t>
  </si>
  <si>
    <t xml:space="preserve">Poznámka k souboru cen:_x000D_
1. Cenami -51 . . lze oceňovat i montáž madel a průběžnou (horizontální) výplň z trubek nebo tenkostěnných profilů, které se montují z dodaných dílů na samostatně osazované ocelové sloupky nebo na zabudované kotevní prvky._x000D_
2. Cenami nelze oceňovat montáž samostatného sloupku pro dřevěné madlo; tyto práce se oceňují cenou 767 22-0550 Osazení samostatného sloupku._x000D_
3. V cenách nejsou započteny náklady na:_x000D_
a) vytvoření ohybu nebo ohybníku; tyto práce se oceňují cenou 767 22-0191 nebo -0490 Příplatek za vytvoření ohybu,_x000D_
b) montáž hliníkových krycích lišt; tyto práce se oceňují cenami 767 89-6110 až -6115 Montáž ostatních zámečnických konstrukcí,_x000D_
c) montáž výplně tvarovaným plechem._x000D_
</t>
  </si>
  <si>
    <t>Poznámka k položce:
zábradlí bude namontováno na boční stranu ŽB desky krytu CO pomocí ocelových nebo chemických kotev tak, aby nezasahovalo do oplechovíní okapů</t>
  </si>
  <si>
    <t>(17,10+50,00+17,10) " zábradlí u kraje desky krytu CO</t>
  </si>
  <si>
    <t>59</t>
  </si>
  <si>
    <t>14011M01</t>
  </si>
  <si>
    <t>zábrana z trubek ocelových D38x2,6mm včetně povrchové úpravy, kotvení a spojovacího materiálu</t>
  </si>
  <si>
    <t>253642517</t>
  </si>
  <si>
    <t>Poznámka k položce:
- popis a schéma zábrany je přílohou D.1 Technické zprávy</t>
  </si>
  <si>
    <t>60</t>
  </si>
  <si>
    <t>767161813</t>
  </si>
  <si>
    <t>Demontáž zábradlí rovného nerozebíratelný spoj hmotnosti 1 m zábradlí do 20 kg</t>
  </si>
  <si>
    <t>2004356532</t>
  </si>
  <si>
    <t>(1,65+14,25+1,65) " zábradlí rampy u kolejí</t>
  </si>
  <si>
    <t>(1,65*2,00) " zábradlí venkovní rampy</t>
  </si>
  <si>
    <t>61</t>
  </si>
  <si>
    <t>767311810</t>
  </si>
  <si>
    <t>Demontáž světlíků se zasklením</t>
  </si>
  <si>
    <t>-1224631558</t>
  </si>
  <si>
    <t xml:space="preserve">Poznámka k souboru cen:_x000D_
1. V ceně -1810 nejsou započteny náklady na demontáž obrubníku; tyto práce se oceňují cenami 767 99-68 Demontáž ostatních zámečnických konstrukcí._x000D_
</t>
  </si>
  <si>
    <t>5*(2,50*4,50) " sedlové světlíky hala vulkanizace</t>
  </si>
  <si>
    <t>62</t>
  </si>
  <si>
    <t>998767101</t>
  </si>
  <si>
    <t>Přesun hmot pro zámečnické konstrukce stanovený z hmotnosti přesunovaného materiálu vodorovná dopravní vzdálenost do 50 m v objektech výšky do 6 m</t>
  </si>
  <si>
    <t>75104875</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</si>
  <si>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-7181 pro přesun prováděný bez použití mechanizace, tj. za ztížených podmínek, lze použít pouze pro hmotnost materiálu, která se tímto způsobem skutečně přemísťuje._x000D_
</t>
  </si>
  <si>
    <t>VRN</t>
  </si>
  <si>
    <t>Vedlejší rozpočtové náklady</t>
  </si>
  <si>
    <t>VRN3</t>
  </si>
  <si>
    <t>Zařízení staveniště - CPV 45113000-2</t>
  </si>
  <si>
    <t>63</t>
  </si>
  <si>
    <t>030001000</t>
  </si>
  <si>
    <t>Zařízení staveniště - náklady na zabezpečení a ostrahu staveniště</t>
  </si>
  <si>
    <t>Kč</t>
  </si>
  <si>
    <t>1024</t>
  </si>
  <si>
    <t>1264968566</t>
  </si>
  <si>
    <t>Poznámka k položce:
Zařízení staveniště - náklady na zabezpečení a ostrahu staveniště</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</si>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</sst>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7">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FF0000"/>
      <name val="Trebuchet MS"/>
    </font>
    <font>
      <sz val="8"/>
      <color rgb="FF0000A8"/>
      <name val="Trebuchet MS"/>
    </font>
    <font>
      <sz val="8"/>
      <color rgb="FFFAE682"/>
      <name val="Trebuchet MS"/>
    </font>
    <font>
      <sz val="10"/>
      <name val="Trebuchet MS"/>
    </font>
    <font>
      <sz val="10"/>
      <color rgb="FF960000"/>
      <name val="Trebuchet MS"/>
    </font>
    <font>
      <u/>
      <sz val="10"/>
      <color theme="10"/>
      <name val="Trebuchet MS"/>
    </font>
    <font>
      <sz val="8"/>
      <color rgb="FF3366FF"/>
      <name val="Trebuchet MS"/>
    </font>
    <font>
      <b/>
      <sz val="16"/>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sz val="8"/>
      <color rgb="FF000000"/>
      <name val="Trebuchet MS"/>
    </font>
    <font>
      <b/>
      <sz val="12"/>
      <color rgb="FF800000"/>
      <name val="Trebuchet MS"/>
    </font>
    <font>
      <sz val="8"/>
      <color rgb="FF960000"/>
      <name val="Trebuchet MS"/>
    </font>
    <font>
      <b/>
      <sz val="8"/>
      <name val="Trebuchet MS"/>
    </font>
    <font>
      <sz val="7"/>
      <color rgb="FF969696"/>
      <name val="Trebuchet MS"/>
    </font>
    <font>
      <i/>
      <sz val="7"/>
      <color rgb="FF969696"/>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7">
    <fill>
      <patternFill patternType="none"/>
    </fill>
    <fill>
      <patternFill patternType="gray125"/>
    </fill>
    <fill>
      <patternFill patternType="solid">
        <fgColor rgb="FFFAE682"/>
      </patternFill>
    </fill>
    <fill>
      <patternFill patternType="solid">
        <fgColor rgb="FFC0C0C0"/>
      </patternFill>
    </fill>
    <fill>
      <patternFill patternType="solid">
        <fgColor rgb="FFFFFFCC"/>
      </patternFill>
    </fill>
    <fill>
      <patternFill patternType="solid">
        <fgColor rgb="FFBEBEBE"/>
      </patternFill>
    </fill>
    <fill>
      <patternFill patternType="solid">
        <fgColor rgb="FFD2D2D2"/>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5" fillId="0" borderId="0" applyNumberFormat="0" applyFill="0" applyBorder="0" applyAlignment="0" applyProtection="0"/>
  </cellStyleXfs>
  <cellXfs count="331">
    <xf numFmtId="0" fontId="0" fillId="0" borderId="0" xfId="0"/>
    <xf numFmtId="0" fontId="0" fillId="0" borderId="0" xfId="0" applyAlignment="1" applyProtection="1">
      <alignment horizontal="center" vertical="center"/>
      <protection locked="0"/>
    </xf>
    <xf numFmtId="0" fontId="11" fillId="2" borderId="0" xfId="0" applyFont="1" applyFill="1" applyAlignment="1" applyProtection="1">
      <alignment horizontal="left" vertical="center"/>
    </xf>
    <xf numFmtId="0" fontId="12" fillId="2" borderId="0" xfId="0" applyFont="1" applyFill="1" applyAlignment="1" applyProtection="1">
      <alignment vertical="center"/>
    </xf>
    <xf numFmtId="0" fontId="13" fillId="2" borderId="0" xfId="0" applyFont="1" applyFill="1" applyAlignment="1" applyProtection="1">
      <alignment horizontal="left" vertical="center"/>
    </xf>
    <xf numFmtId="0" fontId="14" fillId="2" borderId="0" xfId="1" applyFont="1" applyFill="1" applyAlignment="1" applyProtection="1">
      <alignment vertical="center"/>
    </xf>
    <xf numFmtId="0" fontId="2" fillId="4" borderId="0" xfId="0" applyFont="1" applyFill="1" applyBorder="1" applyAlignment="1" applyProtection="1">
      <alignment horizontal="left" vertical="center"/>
      <protection locked="0"/>
    </xf>
    <xf numFmtId="49" fontId="2" fillId="4" borderId="0" xfId="0" applyNumberFormat="1" applyFont="1" applyFill="1" applyBorder="1" applyAlignment="1" applyProtection="1">
      <alignment horizontal="left" vertical="center"/>
      <protection locked="0"/>
    </xf>
    <xf numFmtId="4" fontId="0" fillId="4" borderId="28" xfId="0" applyNumberFormat="1" applyFont="1" applyFill="1" applyBorder="1" applyAlignment="1" applyProtection="1">
      <alignment vertical="center"/>
      <protection locked="0"/>
    </xf>
    <xf numFmtId="4" fontId="37" fillId="4" borderId="28" xfId="0" applyNumberFormat="1" applyFont="1" applyFill="1" applyBorder="1" applyAlignment="1" applyProtection="1">
      <alignment vertical="center"/>
      <protection locked="0"/>
    </xf>
    <xf numFmtId="0" fontId="0" fillId="0" borderId="0" xfId="0" applyAlignment="1" applyProtection="1">
      <alignment vertical="top"/>
      <protection locked="0"/>
    </xf>
    <xf numFmtId="0" fontId="38" fillId="0" borderId="29" xfId="0" applyFont="1" applyBorder="1" applyAlignment="1" applyProtection="1">
      <alignment vertical="center" wrapText="1"/>
      <protection locked="0"/>
    </xf>
    <xf numFmtId="0" fontId="38" fillId="0" borderId="30" xfId="0" applyFont="1" applyBorder="1" applyAlignment="1" applyProtection="1">
      <alignment vertical="center" wrapText="1"/>
      <protection locked="0"/>
    </xf>
    <xf numFmtId="0" fontId="38" fillId="0" borderId="31" xfId="0" applyFont="1" applyBorder="1" applyAlignment="1" applyProtection="1">
      <alignment vertical="center" wrapText="1"/>
      <protection locked="0"/>
    </xf>
    <xf numFmtId="0" fontId="38" fillId="0" borderId="32" xfId="0" applyFont="1" applyBorder="1" applyAlignment="1" applyProtection="1">
      <alignment horizontal="center" vertical="center" wrapText="1"/>
      <protection locked="0"/>
    </xf>
    <xf numFmtId="0" fontId="38" fillId="0" borderId="33" xfId="0" applyFont="1" applyBorder="1" applyAlignment="1" applyProtection="1">
      <alignment horizontal="center" vertical="center" wrapText="1"/>
      <protection locked="0"/>
    </xf>
    <xf numFmtId="0" fontId="38" fillId="0" borderId="32" xfId="0" applyFont="1" applyBorder="1" applyAlignment="1" applyProtection="1">
      <alignment vertical="center" wrapText="1"/>
      <protection locked="0"/>
    </xf>
    <xf numFmtId="0" fontId="38" fillId="0" borderId="33" xfId="0" applyFont="1" applyBorder="1" applyAlignment="1" applyProtection="1">
      <alignment vertical="center" wrapText="1"/>
      <protection locked="0"/>
    </xf>
    <xf numFmtId="0" fontId="40" fillId="0" borderId="1" xfId="0" applyFont="1" applyBorder="1" applyAlignment="1" applyProtection="1">
      <alignment horizontal="left" vertical="center" wrapText="1"/>
      <protection locked="0"/>
    </xf>
    <xf numFmtId="0" fontId="41" fillId="0" borderId="1" xfId="0" applyFont="1" applyBorder="1" applyAlignment="1" applyProtection="1">
      <alignment horizontal="left" vertical="center" wrapText="1"/>
      <protection locked="0"/>
    </xf>
    <xf numFmtId="0" fontId="41" fillId="0" borderId="32" xfId="0" applyFont="1" applyBorder="1" applyAlignment="1" applyProtection="1">
      <alignment vertical="center" wrapText="1"/>
      <protection locked="0"/>
    </xf>
    <xf numFmtId="0" fontId="41" fillId="0" borderId="1" xfId="0" applyFont="1" applyBorder="1" applyAlignment="1" applyProtection="1">
      <alignment vertical="center" wrapText="1"/>
      <protection locked="0"/>
    </xf>
    <xf numFmtId="0" fontId="41" fillId="0" borderId="1" xfId="0" applyFont="1" applyBorder="1" applyAlignment="1" applyProtection="1">
      <alignment vertical="center"/>
      <protection locked="0"/>
    </xf>
    <xf numFmtId="0" fontId="41" fillId="0" borderId="1" xfId="0" applyFont="1" applyBorder="1" applyAlignment="1" applyProtection="1">
      <alignment horizontal="left" vertical="center"/>
      <protection locked="0"/>
    </xf>
    <xf numFmtId="49" fontId="41" fillId="0" borderId="1" xfId="0" applyNumberFormat="1" applyFont="1" applyBorder="1" applyAlignment="1" applyProtection="1">
      <alignment vertical="center" wrapText="1"/>
      <protection locked="0"/>
    </xf>
    <xf numFmtId="0" fontId="38" fillId="0" borderId="35" xfId="0" applyFont="1" applyBorder="1" applyAlignment="1" applyProtection="1">
      <alignment vertical="center" wrapText="1"/>
      <protection locked="0"/>
    </xf>
    <xf numFmtId="0" fontId="42" fillId="0" borderId="34" xfId="0" applyFont="1" applyBorder="1" applyAlignment="1" applyProtection="1">
      <alignment vertical="center" wrapText="1"/>
      <protection locked="0"/>
    </xf>
    <xf numFmtId="0" fontId="38" fillId="0" borderId="36" xfId="0" applyFont="1" applyBorder="1" applyAlignment="1" applyProtection="1">
      <alignment vertical="center" wrapText="1"/>
      <protection locked="0"/>
    </xf>
    <xf numFmtId="0" fontId="38" fillId="0" borderId="1" xfId="0" applyFont="1" applyBorder="1" applyAlignment="1" applyProtection="1">
      <alignment vertical="top"/>
      <protection locked="0"/>
    </xf>
    <xf numFmtId="0" fontId="38" fillId="0" borderId="0" xfId="0" applyFont="1" applyAlignment="1" applyProtection="1">
      <alignment vertical="top"/>
      <protection locked="0"/>
    </xf>
    <xf numFmtId="0" fontId="38" fillId="0" borderId="29" xfId="0" applyFont="1" applyBorder="1" applyAlignment="1" applyProtection="1">
      <alignment horizontal="left" vertical="center"/>
      <protection locked="0"/>
    </xf>
    <xf numFmtId="0" fontId="38" fillId="0" borderId="30" xfId="0" applyFont="1" applyBorder="1" applyAlignment="1" applyProtection="1">
      <alignment horizontal="left" vertical="center"/>
      <protection locked="0"/>
    </xf>
    <xf numFmtId="0" fontId="38" fillId="0" borderId="31" xfId="0" applyFont="1" applyBorder="1" applyAlignment="1" applyProtection="1">
      <alignment horizontal="left" vertical="center"/>
      <protection locked="0"/>
    </xf>
    <xf numFmtId="0" fontId="38" fillId="0" borderId="32" xfId="0" applyFont="1" applyBorder="1" applyAlignment="1" applyProtection="1">
      <alignment horizontal="left" vertical="center"/>
      <protection locked="0"/>
    </xf>
    <xf numFmtId="0" fontId="38" fillId="0" borderId="33" xfId="0" applyFont="1" applyBorder="1" applyAlignment="1" applyProtection="1">
      <alignment horizontal="left" vertical="center"/>
      <protection locked="0"/>
    </xf>
    <xf numFmtId="0" fontId="40" fillId="0" borderId="1" xfId="0" applyFont="1" applyBorder="1" applyAlignment="1" applyProtection="1">
      <alignment horizontal="left" vertical="center"/>
      <protection locked="0"/>
    </xf>
    <xf numFmtId="0" fontId="43" fillId="0" borderId="0" xfId="0" applyFont="1" applyAlignment="1" applyProtection="1">
      <alignment horizontal="left" vertical="center"/>
      <protection locked="0"/>
    </xf>
    <xf numFmtId="0" fontId="40" fillId="0" borderId="34" xfId="0" applyFont="1" applyBorder="1" applyAlignment="1" applyProtection="1">
      <alignment horizontal="left" vertical="center"/>
      <protection locked="0"/>
    </xf>
    <xf numFmtId="0" fontId="40" fillId="0" borderId="34" xfId="0" applyFont="1" applyBorder="1" applyAlignment="1" applyProtection="1">
      <alignment horizontal="center" vertical="center"/>
      <protection locked="0"/>
    </xf>
    <xf numFmtId="0" fontId="43" fillId="0" borderId="34" xfId="0" applyFont="1" applyBorder="1" applyAlignment="1" applyProtection="1">
      <alignment horizontal="left" vertical="center"/>
      <protection locked="0"/>
    </xf>
    <xf numFmtId="0" fontId="44" fillId="0" borderId="1" xfId="0" applyFont="1" applyBorder="1" applyAlignment="1" applyProtection="1">
      <alignment horizontal="left" vertical="center"/>
      <protection locked="0"/>
    </xf>
    <xf numFmtId="0" fontId="41" fillId="0" borderId="0" xfId="0" applyFont="1" applyAlignment="1" applyProtection="1">
      <alignment horizontal="left" vertical="center"/>
      <protection locked="0"/>
    </xf>
    <xf numFmtId="0" fontId="41" fillId="0" borderId="1" xfId="0" applyFont="1" applyBorder="1" applyAlignment="1" applyProtection="1">
      <alignment horizontal="center" vertical="center"/>
      <protection locked="0"/>
    </xf>
    <xf numFmtId="0" fontId="41" fillId="0" borderId="32" xfId="0" applyFont="1" applyBorder="1" applyAlignment="1" applyProtection="1">
      <alignment horizontal="left" vertical="center"/>
      <protection locked="0"/>
    </xf>
    <xf numFmtId="0" fontId="41" fillId="0" borderId="1" xfId="0" applyFont="1" applyFill="1" applyBorder="1" applyAlignment="1" applyProtection="1">
      <alignment horizontal="left" vertical="center"/>
      <protection locked="0"/>
    </xf>
    <xf numFmtId="0" fontId="41" fillId="0" borderId="1" xfId="0" applyFont="1" applyFill="1" applyBorder="1" applyAlignment="1" applyProtection="1">
      <alignment horizontal="center" vertical="center"/>
      <protection locked="0"/>
    </xf>
    <xf numFmtId="0" fontId="38" fillId="0" borderId="35" xfId="0" applyFont="1" applyBorder="1" applyAlignment="1" applyProtection="1">
      <alignment horizontal="left" vertical="center"/>
      <protection locked="0"/>
    </xf>
    <xf numFmtId="0" fontId="42" fillId="0" borderId="34" xfId="0" applyFont="1" applyBorder="1" applyAlignment="1" applyProtection="1">
      <alignment horizontal="left" vertical="center"/>
      <protection locked="0"/>
    </xf>
    <xf numFmtId="0" fontId="38" fillId="0" borderId="36" xfId="0" applyFont="1" applyBorder="1" applyAlignment="1" applyProtection="1">
      <alignment horizontal="left" vertical="center"/>
      <protection locked="0"/>
    </xf>
    <xf numFmtId="0" fontId="38" fillId="0" borderId="1" xfId="0" applyFont="1" applyBorder="1" applyAlignment="1" applyProtection="1">
      <alignment horizontal="left" vertical="center"/>
      <protection locked="0"/>
    </xf>
    <xf numFmtId="0" fontId="42" fillId="0" borderId="1" xfId="0" applyFont="1" applyBorder="1" applyAlignment="1" applyProtection="1">
      <alignment horizontal="left" vertical="center"/>
      <protection locked="0"/>
    </xf>
    <xf numFmtId="0" fontId="43" fillId="0" borderId="1" xfId="0" applyFont="1" applyBorder="1" applyAlignment="1" applyProtection="1">
      <alignment horizontal="left" vertical="center"/>
      <protection locked="0"/>
    </xf>
    <xf numFmtId="0" fontId="41" fillId="0" borderId="34" xfId="0" applyFont="1" applyBorder="1" applyAlignment="1" applyProtection="1">
      <alignment horizontal="left" vertical="center"/>
      <protection locked="0"/>
    </xf>
    <xf numFmtId="0" fontId="38" fillId="0" borderId="1" xfId="0" applyFont="1" applyBorder="1" applyAlignment="1" applyProtection="1">
      <alignment horizontal="left" vertical="center" wrapText="1"/>
      <protection locked="0"/>
    </xf>
    <xf numFmtId="0" fontId="41" fillId="0" borderId="1" xfId="0" applyFont="1" applyBorder="1" applyAlignment="1" applyProtection="1">
      <alignment horizontal="center" vertical="center" wrapText="1"/>
      <protection locked="0"/>
    </xf>
    <xf numFmtId="0" fontId="38" fillId="0" borderId="29" xfId="0" applyFont="1" applyBorder="1" applyAlignment="1" applyProtection="1">
      <alignment horizontal="left" vertical="center" wrapText="1"/>
      <protection locked="0"/>
    </xf>
    <xf numFmtId="0" fontId="38" fillId="0" borderId="30" xfId="0" applyFont="1" applyBorder="1" applyAlignment="1" applyProtection="1">
      <alignment horizontal="left" vertical="center" wrapText="1"/>
      <protection locked="0"/>
    </xf>
    <xf numFmtId="0" fontId="38" fillId="0" borderId="31" xfId="0" applyFont="1" applyBorder="1" applyAlignment="1" applyProtection="1">
      <alignment horizontal="left" vertical="center" wrapText="1"/>
      <protection locked="0"/>
    </xf>
    <xf numFmtId="0" fontId="38" fillId="0" borderId="32" xfId="0" applyFont="1" applyBorder="1" applyAlignment="1" applyProtection="1">
      <alignment horizontal="left" vertical="center" wrapText="1"/>
      <protection locked="0"/>
    </xf>
    <xf numFmtId="0" fontId="38" fillId="0" borderId="33" xfId="0" applyFont="1" applyBorder="1" applyAlignment="1" applyProtection="1">
      <alignment horizontal="left" vertical="center" wrapText="1"/>
      <protection locked="0"/>
    </xf>
    <xf numFmtId="0" fontId="43" fillId="0" borderId="32" xfId="0" applyFont="1" applyBorder="1" applyAlignment="1" applyProtection="1">
      <alignment horizontal="left" vertical="center" wrapText="1"/>
      <protection locked="0"/>
    </xf>
    <xf numFmtId="0" fontId="43" fillId="0" borderId="33" xfId="0" applyFont="1" applyBorder="1" applyAlignment="1" applyProtection="1">
      <alignment horizontal="left" vertical="center" wrapText="1"/>
      <protection locked="0"/>
    </xf>
    <xf numFmtId="0" fontId="41" fillId="0" borderId="32" xfId="0" applyFont="1" applyBorder="1" applyAlignment="1" applyProtection="1">
      <alignment horizontal="left" vertical="center" wrapText="1"/>
      <protection locked="0"/>
    </xf>
    <xf numFmtId="0" fontId="41" fillId="0" borderId="33" xfId="0" applyFont="1" applyBorder="1" applyAlignment="1" applyProtection="1">
      <alignment horizontal="left" vertical="center" wrapText="1"/>
      <protection locked="0"/>
    </xf>
    <xf numFmtId="0" fontId="41" fillId="0" borderId="33" xfId="0" applyFont="1" applyBorder="1" applyAlignment="1" applyProtection="1">
      <alignment horizontal="left" vertical="center"/>
      <protection locked="0"/>
    </xf>
    <xf numFmtId="0" fontId="41" fillId="0" borderId="35" xfId="0" applyFont="1" applyBorder="1" applyAlignment="1" applyProtection="1">
      <alignment horizontal="left" vertical="center" wrapText="1"/>
      <protection locked="0"/>
    </xf>
    <xf numFmtId="0" fontId="41" fillId="0" borderId="34" xfId="0" applyFont="1" applyBorder="1" applyAlignment="1" applyProtection="1">
      <alignment horizontal="left" vertical="center" wrapText="1"/>
      <protection locked="0"/>
    </xf>
    <xf numFmtId="0" fontId="41" fillId="0" borderId="36" xfId="0" applyFont="1" applyBorder="1" applyAlignment="1" applyProtection="1">
      <alignment horizontal="left" vertical="center" wrapText="1"/>
      <protection locked="0"/>
    </xf>
    <xf numFmtId="0" fontId="41" fillId="0" borderId="1" xfId="0" applyFont="1" applyBorder="1" applyAlignment="1" applyProtection="1">
      <alignment horizontal="left" vertical="top"/>
      <protection locked="0"/>
    </xf>
    <xf numFmtId="0" fontId="41" fillId="0" borderId="1" xfId="0" applyFont="1" applyBorder="1" applyAlignment="1" applyProtection="1">
      <alignment horizontal="center" vertical="top"/>
      <protection locked="0"/>
    </xf>
    <xf numFmtId="0" fontId="41" fillId="0" borderId="35" xfId="0" applyFont="1" applyBorder="1" applyAlignment="1" applyProtection="1">
      <alignment horizontal="left" vertical="center"/>
      <protection locked="0"/>
    </xf>
    <xf numFmtId="0" fontId="41" fillId="0" borderId="36" xfId="0" applyFont="1" applyBorder="1" applyAlignment="1" applyProtection="1">
      <alignment horizontal="left" vertical="center"/>
      <protection locked="0"/>
    </xf>
    <xf numFmtId="0" fontId="43" fillId="0" borderId="0" xfId="0" applyFont="1" applyAlignment="1" applyProtection="1">
      <alignment vertical="center"/>
      <protection locked="0"/>
    </xf>
    <xf numFmtId="0" fontId="40" fillId="0" borderId="1" xfId="0" applyFont="1" applyBorder="1" applyAlignment="1" applyProtection="1">
      <alignment vertical="center"/>
      <protection locked="0"/>
    </xf>
    <xf numFmtId="0" fontId="43" fillId="0" borderId="34" xfId="0" applyFont="1" applyBorder="1" applyAlignment="1" applyProtection="1">
      <alignment vertical="center"/>
      <protection locked="0"/>
    </xf>
    <xf numFmtId="0" fontId="40"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41"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40" fillId="0" borderId="34" xfId="0" applyFont="1" applyBorder="1" applyAlignment="1" applyProtection="1">
      <alignment horizontal="left"/>
      <protection locked="0"/>
    </xf>
    <xf numFmtId="0" fontId="43" fillId="0" borderId="34" xfId="0" applyFont="1" applyBorder="1" applyAlignment="1" applyProtection="1">
      <protection locked="0"/>
    </xf>
    <xf numFmtId="0" fontId="38" fillId="0" borderId="32" xfId="0" applyFont="1" applyBorder="1" applyAlignment="1" applyProtection="1">
      <alignment vertical="top"/>
      <protection locked="0"/>
    </xf>
    <xf numFmtId="0" fontId="38" fillId="0" borderId="33" xfId="0" applyFont="1" applyBorder="1" applyAlignment="1" applyProtection="1">
      <alignment vertical="top"/>
      <protection locked="0"/>
    </xf>
    <xf numFmtId="0" fontId="38" fillId="0" borderId="1" xfId="0" applyFont="1" applyBorder="1" applyAlignment="1" applyProtection="1">
      <alignment horizontal="center" vertical="center"/>
      <protection locked="0"/>
    </xf>
    <xf numFmtId="0" fontId="38" fillId="0" borderId="1" xfId="0" applyFont="1" applyBorder="1" applyAlignment="1" applyProtection="1">
      <alignment horizontal="left" vertical="top"/>
      <protection locked="0"/>
    </xf>
    <xf numFmtId="0" fontId="38" fillId="0" borderId="35" xfId="0" applyFont="1" applyBorder="1" applyAlignment="1" applyProtection="1">
      <alignment vertical="top"/>
      <protection locked="0"/>
    </xf>
    <xf numFmtId="0" fontId="38" fillId="0" borderId="34" xfId="0" applyFont="1" applyBorder="1" applyAlignment="1" applyProtection="1">
      <alignment vertical="top"/>
      <protection locked="0"/>
    </xf>
    <xf numFmtId="0" fontId="38" fillId="0" borderId="36" xfId="0" applyFont="1" applyBorder="1" applyAlignment="1" applyProtection="1">
      <alignment vertical="top"/>
      <protection locked="0"/>
    </xf>
    <xf numFmtId="49" fontId="2" fillId="4" borderId="0" xfId="0" applyNumberFormat="1" applyFont="1" applyFill="1" applyBorder="1" applyAlignment="1" applyProtection="1">
      <alignment horizontal="left" vertical="center"/>
      <protection locked="0"/>
    </xf>
    <xf numFmtId="0" fontId="41" fillId="0" borderId="1" xfId="0" applyFont="1" applyBorder="1" applyAlignment="1" applyProtection="1">
      <alignment horizontal="left" vertical="top"/>
      <protection locked="0"/>
    </xf>
    <xf numFmtId="0" fontId="41" fillId="0" borderId="1" xfId="0" applyFont="1" applyBorder="1" applyAlignment="1" applyProtection="1">
      <alignment horizontal="left" vertical="center"/>
      <protection locked="0"/>
    </xf>
    <xf numFmtId="0" fontId="40" fillId="0" borderId="34" xfId="0" applyFont="1" applyBorder="1" applyAlignment="1" applyProtection="1">
      <alignment horizontal="left"/>
      <protection locked="0"/>
    </xf>
    <xf numFmtId="0" fontId="39" fillId="0" borderId="1" xfId="0" applyFont="1" applyBorder="1" applyAlignment="1" applyProtection="1">
      <alignment horizontal="center" vertical="center" wrapText="1"/>
      <protection locked="0"/>
    </xf>
    <xf numFmtId="0" fontId="39" fillId="0" borderId="1" xfId="0" applyFont="1" applyBorder="1" applyAlignment="1" applyProtection="1">
      <alignment horizontal="center" vertical="center"/>
      <protection locked="0"/>
    </xf>
    <xf numFmtId="0" fontId="41" fillId="0" borderId="1" xfId="0" applyFont="1" applyBorder="1" applyAlignment="1" applyProtection="1">
      <alignment horizontal="left" vertical="center" wrapText="1"/>
      <protection locked="0"/>
    </xf>
    <xf numFmtId="49" fontId="41" fillId="0" borderId="1" xfId="0" applyNumberFormat="1" applyFont="1" applyBorder="1" applyAlignment="1" applyProtection="1">
      <alignment horizontal="left" vertical="center" wrapText="1"/>
      <protection locked="0"/>
    </xf>
    <xf numFmtId="0" fontId="40" fillId="0" borderId="34" xfId="0" applyFont="1" applyBorder="1" applyAlignment="1" applyProtection="1">
      <alignment horizontal="left" wrapText="1"/>
      <protection locked="0"/>
    </xf>
    <xf numFmtId="0" fontId="45" fillId="2" borderId="0" xfId="1" applyFill="1" applyProtection="1"/>
    <xf numFmtId="0" fontId="0" fillId="2" borderId="0" xfId="0" applyFill="1" applyProtection="1"/>
    <xf numFmtId="0" fontId="0" fillId="0" borderId="0" xfId="0" applyProtection="1"/>
    <xf numFmtId="0" fontId="11" fillId="0" borderId="0" xfId="0" applyFont="1" applyAlignment="1" applyProtection="1">
      <alignment horizontal="left" vertical="center"/>
    </xf>
    <xf numFmtId="0" fontId="15" fillId="3" borderId="0" xfId="0" applyFont="1" applyFill="1" applyAlignment="1" applyProtection="1">
      <alignment horizontal="center" vertical="center"/>
    </xf>
    <xf numFmtId="0" fontId="0" fillId="0" borderId="0" xfId="0" applyProtection="1"/>
    <xf numFmtId="0" fontId="0" fillId="0" borderId="0" xfId="0" applyFont="1" applyAlignment="1" applyProtection="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6" fillId="0" borderId="0" xfId="0" applyFont="1" applyBorder="1" applyAlignment="1" applyProtection="1">
      <alignment horizontal="left" vertical="center"/>
    </xf>
    <xf numFmtId="0" fontId="0" fillId="0" borderId="6" xfId="0" applyBorder="1" applyProtection="1"/>
    <xf numFmtId="0" fontId="15" fillId="0" borderId="0" xfId="0" applyFont="1" applyAlignment="1" applyProtection="1">
      <alignment horizontal="left" vertical="center"/>
    </xf>
    <xf numFmtId="0" fontId="17" fillId="0" borderId="0" xfId="0" applyFont="1" applyAlignment="1" applyProtection="1">
      <alignment horizontal="left" vertical="center"/>
    </xf>
    <xf numFmtId="0" fontId="18"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0" fillId="0" borderId="0" xfId="0" applyBorder="1" applyProtection="1"/>
    <xf numFmtId="0" fontId="19" fillId="0" borderId="0" xfId="0" applyFont="1" applyAlignment="1" applyProtection="1">
      <alignment horizontal="left" vertical="top" wrapText="1"/>
    </xf>
    <xf numFmtId="0" fontId="3" fillId="0" borderId="0" xfId="0" applyFont="1" applyBorder="1" applyAlignment="1" applyProtection="1">
      <alignment horizontal="left" vertical="top"/>
    </xf>
    <xf numFmtId="0" fontId="3" fillId="0" borderId="0" xfId="0" applyFont="1" applyBorder="1" applyAlignment="1" applyProtection="1">
      <alignment horizontal="left" vertical="top" wrapText="1"/>
    </xf>
    <xf numFmtId="0" fontId="19" fillId="0" borderId="0" xfId="0" applyFont="1" applyAlignment="1" applyProtection="1">
      <alignment horizontal="left" vertical="center"/>
    </xf>
    <xf numFmtId="0" fontId="18" fillId="0" borderId="0"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0" xfId="0" applyFont="1" applyBorder="1" applyAlignment="1" applyProtection="1">
      <alignment horizontal="left" vertical="center" wrapText="1"/>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0" fillId="0" borderId="8" xfId="0" applyFont="1" applyBorder="1" applyAlignment="1" applyProtection="1">
      <alignment horizontal="left" vertical="center"/>
    </xf>
    <xf numFmtId="0" fontId="0" fillId="0" borderId="8" xfId="0" applyFont="1" applyBorder="1" applyAlignment="1" applyProtection="1">
      <alignment vertical="center"/>
    </xf>
    <xf numFmtId="4" fontId="20" fillId="0" borderId="8" xfId="0" applyNumberFormat="1" applyFont="1" applyBorder="1" applyAlignment="1" applyProtection="1">
      <alignment vertical="center"/>
    </xf>
    <xf numFmtId="0" fontId="0" fillId="0" borderId="8" xfId="0" applyFont="1" applyBorder="1" applyAlignment="1" applyProtection="1">
      <alignment vertical="center"/>
    </xf>
    <xf numFmtId="0" fontId="0" fillId="0" borderId="6" xfId="0" applyFont="1" applyBorder="1" applyAlignment="1" applyProtection="1">
      <alignment vertical="center"/>
    </xf>
    <xf numFmtId="0" fontId="0" fillId="0" borderId="0" xfId="0" applyFont="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164" fontId="1" fillId="0" borderId="0" xfId="0" applyNumberFormat="1" applyFont="1" applyBorder="1" applyAlignment="1" applyProtection="1">
      <alignment horizontal="center" vertical="center"/>
    </xf>
    <xf numFmtId="0" fontId="1" fillId="0" borderId="0" xfId="0" applyFont="1" applyBorder="1" applyAlignment="1" applyProtection="1">
      <alignment vertical="center"/>
    </xf>
    <xf numFmtId="4" fontId="19" fillId="0" borderId="0" xfId="0" applyNumberFormat="1" applyFont="1" applyBorder="1" applyAlignment="1" applyProtection="1">
      <alignment vertical="center"/>
    </xf>
    <xf numFmtId="0" fontId="1" fillId="0" borderId="6" xfId="0" applyFont="1" applyBorder="1" applyAlignment="1" applyProtection="1">
      <alignment vertical="center"/>
    </xf>
    <xf numFmtId="0" fontId="1" fillId="0" borderId="0" xfId="0" applyFont="1" applyAlignment="1" applyProtection="1">
      <alignment vertical="center"/>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0" fillId="5" borderId="10" xfId="0" applyFont="1" applyFill="1" applyBorder="1" applyAlignment="1" applyProtection="1">
      <alignment vertical="center"/>
    </xf>
    <xf numFmtId="0" fontId="3" fillId="5" borderId="10" xfId="0" applyFont="1" applyFill="1" applyBorder="1" applyAlignment="1" applyProtection="1">
      <alignment horizontal="center" vertical="center"/>
    </xf>
    <xf numFmtId="0" fontId="3" fillId="5" borderId="10" xfId="0" applyFont="1" applyFill="1" applyBorder="1" applyAlignment="1" applyProtection="1">
      <alignment horizontal="left" vertical="center"/>
    </xf>
    <xf numFmtId="0" fontId="0" fillId="5" borderId="10" xfId="0" applyFont="1" applyFill="1" applyBorder="1" applyAlignment="1" applyProtection="1">
      <alignment vertical="center"/>
    </xf>
    <xf numFmtId="4" fontId="3" fillId="5" borderId="10" xfId="0" applyNumberFormat="1" applyFont="1" applyFill="1" applyBorder="1" applyAlignment="1" applyProtection="1">
      <alignment vertical="center"/>
    </xf>
    <xf numFmtId="0" fontId="0" fillId="5" borderId="11" xfId="0" applyFont="1" applyFill="1" applyBorder="1" applyAlignment="1" applyProtection="1">
      <alignment vertical="center"/>
    </xf>
    <xf numFmtId="0" fontId="0" fillId="5"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16" fillId="0" borderId="0" xfId="0" applyFont="1" applyAlignment="1" applyProtection="1">
      <alignment horizontal="left" vertical="center"/>
    </xf>
    <xf numFmtId="0" fontId="2" fillId="0" borderId="5" xfId="0" applyFont="1" applyBorder="1" applyAlignment="1" applyProtection="1">
      <alignment vertical="center"/>
    </xf>
    <xf numFmtId="0" fontId="18" fillId="0" borderId="0" xfId="0" applyFont="1" applyAlignment="1" applyProtection="1">
      <alignment horizontal="left" vertical="center"/>
    </xf>
    <xf numFmtId="0" fontId="2" fillId="0" borderId="0" xfId="0" applyFont="1" applyAlignment="1" applyProtection="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0" fontId="21"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xf>
    <xf numFmtId="0" fontId="22" fillId="0" borderId="15" xfId="0" applyFont="1" applyBorder="1" applyAlignment="1" applyProtection="1">
      <alignment horizontal="center" vertical="center"/>
    </xf>
    <xf numFmtId="0" fontId="22" fillId="0" borderId="16" xfId="0" applyFont="1" applyBorder="1" applyAlignment="1" applyProtection="1">
      <alignment horizontal="lef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1" fillId="0" borderId="18" xfId="0" applyFont="1" applyBorder="1" applyAlignment="1" applyProtection="1">
      <alignment horizontal="left" vertical="center"/>
    </xf>
    <xf numFmtId="0" fontId="1" fillId="0" borderId="0" xfId="0" applyFont="1" applyBorder="1" applyAlignment="1" applyProtection="1">
      <alignment horizontal="left" vertical="center"/>
    </xf>
    <xf numFmtId="0" fontId="0" fillId="0" borderId="19" xfId="0" applyFont="1" applyBorder="1" applyAlignment="1" applyProtection="1">
      <alignment vertical="center"/>
    </xf>
    <xf numFmtId="0" fontId="2" fillId="6" borderId="9" xfId="0" applyFont="1" applyFill="1" applyBorder="1" applyAlignment="1" applyProtection="1">
      <alignment horizontal="center" vertical="center"/>
    </xf>
    <xf numFmtId="0" fontId="2" fillId="6" borderId="10" xfId="0" applyFont="1" applyFill="1" applyBorder="1" applyAlignment="1" applyProtection="1">
      <alignment horizontal="left" vertical="center"/>
    </xf>
    <xf numFmtId="0" fontId="0" fillId="6" borderId="10" xfId="0" applyFont="1" applyFill="1" applyBorder="1" applyAlignment="1" applyProtection="1">
      <alignment vertical="center"/>
    </xf>
    <xf numFmtId="0" fontId="2" fillId="6" borderId="10" xfId="0" applyFont="1" applyFill="1" applyBorder="1" applyAlignment="1" applyProtection="1">
      <alignment horizontal="center" vertical="center"/>
    </xf>
    <xf numFmtId="0" fontId="2" fillId="6" borderId="10" xfId="0" applyFont="1" applyFill="1" applyBorder="1" applyAlignment="1" applyProtection="1">
      <alignment horizontal="right" vertical="center"/>
    </xf>
    <xf numFmtId="0" fontId="2" fillId="6" borderId="11" xfId="0" applyFont="1" applyFill="1" applyBorder="1" applyAlignment="1" applyProtection="1">
      <alignment horizontal="center" vertical="center"/>
    </xf>
    <xf numFmtId="0" fontId="18" fillId="0" borderId="20" xfId="0" applyFont="1" applyBorder="1" applyAlignment="1" applyProtection="1">
      <alignment horizontal="center" vertical="center" wrapText="1"/>
    </xf>
    <xf numFmtId="0" fontId="18" fillId="0" borderId="21" xfId="0" applyFont="1" applyBorder="1" applyAlignment="1" applyProtection="1">
      <alignment horizontal="center" vertical="center" wrapText="1"/>
    </xf>
    <xf numFmtId="0" fontId="18"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23" fillId="0" borderId="0" xfId="0" applyFont="1" applyAlignment="1" applyProtection="1">
      <alignment horizontal="left" vertical="center"/>
    </xf>
    <xf numFmtId="0" fontId="23" fillId="0" borderId="0" xfId="0" applyFont="1" applyAlignment="1" applyProtection="1">
      <alignment vertical="center"/>
    </xf>
    <xf numFmtId="4" fontId="23" fillId="0" borderId="0" xfId="0" applyNumberFormat="1" applyFont="1" applyAlignment="1" applyProtection="1">
      <alignment horizontal="right" vertical="center"/>
    </xf>
    <xf numFmtId="4" fontId="23" fillId="0" borderId="0" xfId="0" applyNumberFormat="1" applyFont="1" applyAlignment="1" applyProtection="1">
      <alignment vertical="center"/>
    </xf>
    <xf numFmtId="0" fontId="3" fillId="0" borderId="0" xfId="0" applyFont="1" applyAlignment="1" applyProtection="1">
      <alignment horizontal="center" vertical="center"/>
    </xf>
    <xf numFmtId="4" fontId="22" fillId="0" borderId="18" xfId="0" applyNumberFormat="1" applyFont="1" applyBorder="1" applyAlignment="1" applyProtection="1">
      <alignment vertical="center"/>
    </xf>
    <xf numFmtId="4" fontId="22" fillId="0" borderId="0" xfId="0" applyNumberFormat="1" applyFont="1" applyBorder="1" applyAlignment="1" applyProtection="1">
      <alignment vertical="center"/>
    </xf>
    <xf numFmtId="166" fontId="22" fillId="0" borderId="0" xfId="0" applyNumberFormat="1" applyFont="1" applyBorder="1" applyAlignment="1" applyProtection="1">
      <alignment vertical="center"/>
    </xf>
    <xf numFmtId="4" fontId="22" fillId="0" borderId="19" xfId="0" applyNumberFormat="1" applyFont="1" applyBorder="1" applyAlignment="1" applyProtection="1">
      <alignment vertical="center"/>
    </xf>
    <xf numFmtId="0" fontId="24" fillId="0" borderId="0" xfId="0" applyFont="1" applyAlignment="1" applyProtection="1">
      <alignment horizontal="left" vertical="center"/>
    </xf>
    <xf numFmtId="0" fontId="25" fillId="0" borderId="0" xfId="1" applyFont="1" applyAlignment="1" applyProtection="1">
      <alignment horizontal="center" vertical="center"/>
    </xf>
    <xf numFmtId="0" fontId="4" fillId="0" borderId="5" xfId="0" applyFont="1" applyBorder="1" applyAlignment="1" applyProtection="1">
      <alignment vertical="center"/>
    </xf>
    <xf numFmtId="0" fontId="26" fillId="0" borderId="0" xfId="0" applyFont="1" applyAlignment="1" applyProtection="1">
      <alignment vertical="center"/>
    </xf>
    <xf numFmtId="0" fontId="26" fillId="0" borderId="0" xfId="0" applyFont="1" applyAlignment="1" applyProtection="1">
      <alignment horizontal="left" vertical="center" wrapText="1"/>
    </xf>
    <xf numFmtId="0" fontId="27" fillId="0" borderId="0" xfId="0" applyFont="1" applyAlignment="1" applyProtection="1">
      <alignment vertical="center"/>
    </xf>
    <xf numFmtId="4" fontId="27" fillId="0" borderId="0" xfId="0" applyNumberFormat="1" applyFont="1" applyAlignment="1" applyProtection="1">
      <alignment vertical="center"/>
    </xf>
    <xf numFmtId="0" fontId="27" fillId="0" borderId="0" xfId="0" applyFont="1" applyAlignment="1" applyProtection="1">
      <alignment vertical="center"/>
    </xf>
    <xf numFmtId="0" fontId="28" fillId="0" borderId="0" xfId="0" applyFont="1" applyAlignment="1" applyProtection="1">
      <alignment horizontal="center" vertical="center"/>
    </xf>
    <xf numFmtId="4" fontId="29" fillId="0" borderId="23" xfId="0" applyNumberFormat="1" applyFont="1" applyBorder="1" applyAlignment="1" applyProtection="1">
      <alignment vertical="center"/>
    </xf>
    <xf numFmtId="4" fontId="29" fillId="0" borderId="24" xfId="0" applyNumberFormat="1" applyFont="1" applyBorder="1" applyAlignment="1" applyProtection="1">
      <alignment vertical="center"/>
    </xf>
    <xf numFmtId="166" fontId="29" fillId="0" borderId="24" xfId="0" applyNumberFormat="1" applyFont="1" applyBorder="1" applyAlignment="1" applyProtection="1">
      <alignment vertical="center"/>
    </xf>
    <xf numFmtId="4" fontId="29" fillId="0" borderId="25" xfId="0" applyNumberFormat="1" applyFont="1" applyBorder="1" applyAlignment="1" applyProtection="1">
      <alignment vertical="center"/>
    </xf>
    <xf numFmtId="0" fontId="4" fillId="0" borderId="0" xfId="0" applyFont="1" applyAlignment="1" applyProtection="1">
      <alignment vertical="center"/>
    </xf>
    <xf numFmtId="0" fontId="4" fillId="0" borderId="0" xfId="0" applyFont="1" applyAlignment="1" applyProtection="1">
      <alignment horizontal="left" vertical="center"/>
    </xf>
    <xf numFmtId="49" fontId="2" fillId="0" borderId="0" xfId="0" applyNumberFormat="1" applyFont="1" applyBorder="1" applyAlignment="1" applyProtection="1">
      <alignment horizontal="left" vertical="center"/>
      <protection locked="0"/>
    </xf>
    <xf numFmtId="0" fontId="30" fillId="2" borderId="0" xfId="1" applyFont="1" applyFill="1" applyAlignment="1" applyProtection="1">
      <alignment vertical="center"/>
    </xf>
    <xf numFmtId="0" fontId="30" fillId="2" borderId="0" xfId="1" applyFont="1" applyFill="1" applyAlignment="1" applyProtection="1">
      <alignment vertical="center"/>
    </xf>
    <xf numFmtId="0" fontId="31" fillId="0" borderId="0" xfId="0" applyFont="1" applyAlignment="1" applyProtection="1">
      <alignment horizontal="left" vertical="center"/>
    </xf>
    <xf numFmtId="0" fontId="18" fillId="0" borderId="0" xfId="0" applyFont="1" applyBorder="1" applyAlignment="1" applyProtection="1">
      <alignment horizontal="left" vertical="center" wrapText="1"/>
    </xf>
    <xf numFmtId="0" fontId="18" fillId="0" borderId="0" xfId="0" applyFont="1" applyBorder="1" applyAlignment="1" applyProtection="1">
      <alignment horizontal="left" vertical="center"/>
    </xf>
    <xf numFmtId="0" fontId="3" fillId="0" borderId="0" xfId="0" applyFont="1" applyBorder="1" applyAlignment="1" applyProtection="1">
      <alignment horizontal="left" vertical="center" wrapText="1"/>
    </xf>
    <xf numFmtId="0" fontId="0" fillId="0" borderId="0" xfId="0" applyFont="1" applyBorder="1" applyAlignment="1" applyProtection="1">
      <alignment vertical="center"/>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6" xfId="0" applyFont="1" applyBorder="1" applyAlignment="1" applyProtection="1">
      <alignment vertical="center" wrapText="1"/>
    </xf>
    <xf numFmtId="0" fontId="0" fillId="0" borderId="0" xfId="0" applyFont="1" applyAlignment="1" applyProtection="1">
      <alignment vertical="center" wrapText="1"/>
    </xf>
    <xf numFmtId="0" fontId="0" fillId="0" borderId="26" xfId="0" applyFont="1" applyBorder="1" applyAlignment="1" applyProtection="1">
      <alignment vertical="center"/>
    </xf>
    <xf numFmtId="0" fontId="20" fillId="0" borderId="0" xfId="0" applyFont="1" applyBorder="1" applyAlignment="1" applyProtection="1">
      <alignment horizontal="left" vertical="center"/>
    </xf>
    <xf numFmtId="4" fontId="23" fillId="0" borderId="0" xfId="0" applyNumberFormat="1" applyFont="1" applyBorder="1" applyAlignment="1" applyProtection="1">
      <alignment vertical="center"/>
    </xf>
    <xf numFmtId="0" fontId="1" fillId="0" borderId="0" xfId="0" applyFont="1" applyBorder="1" applyAlignment="1" applyProtection="1">
      <alignment horizontal="right" vertical="center"/>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xf>
    <xf numFmtId="0" fontId="0" fillId="6" borderId="0" xfId="0" applyFont="1" applyFill="1" applyBorder="1" applyAlignment="1" applyProtection="1">
      <alignment vertical="center"/>
    </xf>
    <xf numFmtId="0" fontId="3" fillId="6" borderId="9" xfId="0" applyFont="1" applyFill="1" applyBorder="1" applyAlignment="1" applyProtection="1">
      <alignment horizontal="left" vertical="center"/>
    </xf>
    <xf numFmtId="0" fontId="3" fillId="6" borderId="10" xfId="0" applyFont="1" applyFill="1" applyBorder="1" applyAlignment="1" applyProtection="1">
      <alignment horizontal="right" vertical="center"/>
    </xf>
    <xf numFmtId="0" fontId="3" fillId="6" borderId="10" xfId="0" applyFont="1" applyFill="1" applyBorder="1" applyAlignment="1" applyProtection="1">
      <alignment horizontal="center" vertical="center"/>
    </xf>
    <xf numFmtId="4" fontId="3" fillId="6" borderId="10" xfId="0" applyNumberFormat="1" applyFont="1" applyFill="1" applyBorder="1" applyAlignment="1" applyProtection="1">
      <alignment vertical="center"/>
    </xf>
    <xf numFmtId="0" fontId="0" fillId="6" borderId="27" xfId="0" applyFont="1" applyFill="1" applyBorder="1" applyAlignment="1" applyProtection="1">
      <alignment vertical="center"/>
    </xf>
    <xf numFmtId="0" fontId="0" fillId="0" borderId="4" xfId="0" applyFont="1" applyBorder="1" applyAlignment="1" applyProtection="1">
      <alignment vertical="center"/>
    </xf>
    <xf numFmtId="0" fontId="0" fillId="0" borderId="0" xfId="0" applyFont="1" applyBorder="1" applyAlignment="1" applyProtection="1">
      <alignment horizontal="left" vertical="center"/>
    </xf>
    <xf numFmtId="0" fontId="2" fillId="6" borderId="0" xfId="0" applyFont="1" applyFill="1" applyBorder="1" applyAlignment="1" applyProtection="1">
      <alignment horizontal="left" vertical="center"/>
    </xf>
    <xf numFmtId="0" fontId="2" fillId="6" borderId="0" xfId="0" applyFont="1" applyFill="1" applyBorder="1" applyAlignment="1" applyProtection="1">
      <alignment horizontal="right" vertical="center"/>
    </xf>
    <xf numFmtId="0" fontId="0" fillId="6" borderId="6" xfId="0" applyFont="1" applyFill="1" applyBorder="1" applyAlignment="1" applyProtection="1">
      <alignment vertical="center"/>
    </xf>
    <xf numFmtId="0" fontId="32"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5" fillId="0" borderId="0" xfId="0" applyFont="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6" fillId="0" borderId="0" xfId="0" applyFont="1" applyAlignment="1" applyProtection="1">
      <alignment vertical="center"/>
    </xf>
    <xf numFmtId="0" fontId="18" fillId="0" borderId="0" xfId="0" applyFont="1" applyAlignment="1" applyProtection="1">
      <alignment horizontal="left" vertical="center" wrapText="1"/>
    </xf>
    <xf numFmtId="0" fontId="18" fillId="0" borderId="0" xfId="0" applyFont="1" applyAlignment="1" applyProtection="1">
      <alignment horizontal="left" vertical="center"/>
    </xf>
    <xf numFmtId="0" fontId="0" fillId="0" borderId="0" xfId="0" applyFont="1" applyAlignment="1" applyProtection="1">
      <alignment vertical="center"/>
    </xf>
    <xf numFmtId="0" fontId="2" fillId="0" borderId="0" xfId="0" applyFont="1" applyAlignment="1" applyProtection="1">
      <alignment horizontal="left" vertical="center"/>
    </xf>
    <xf numFmtId="165" fontId="2" fillId="0" borderId="0" xfId="0" applyNumberFormat="1" applyFont="1" applyAlignment="1" applyProtection="1">
      <alignment horizontal="left" vertical="center"/>
    </xf>
    <xf numFmtId="0" fontId="0" fillId="0" borderId="5" xfId="0" applyFont="1" applyBorder="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xf>
    <xf numFmtId="0" fontId="2" fillId="6" borderId="22" xfId="0" applyFont="1" applyFill="1" applyBorder="1" applyAlignment="1" applyProtection="1">
      <alignment horizontal="center" vertical="center" wrapText="1"/>
    </xf>
    <xf numFmtId="0" fontId="0" fillId="0" borderId="0" xfId="0" applyFont="1" applyAlignment="1" applyProtection="1">
      <alignment horizontal="center" vertical="center" wrapText="1"/>
    </xf>
    <xf numFmtId="4" fontId="23" fillId="0" borderId="0" xfId="0" applyNumberFormat="1" applyFont="1" applyAlignment="1" applyProtection="1"/>
    <xf numFmtId="166" fontId="33" fillId="0" borderId="16" xfId="0" applyNumberFormat="1" applyFont="1" applyBorder="1" applyAlignment="1" applyProtection="1"/>
    <xf numFmtId="166" fontId="33" fillId="0" borderId="17" xfId="0" applyNumberFormat="1" applyFont="1" applyBorder="1" applyAlignment="1" applyProtection="1"/>
    <xf numFmtId="4" fontId="34" fillId="0" borderId="0" xfId="0" applyNumberFormat="1" applyFont="1" applyAlignment="1" applyProtection="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4" fontId="5" fillId="0" borderId="0" xfId="0" applyNumberFormat="1" applyFont="1" applyAlignment="1" applyProtection="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pplyProtection="1">
      <alignment horizontal="center"/>
    </xf>
    <xf numFmtId="4" fontId="7" fillId="0" borderId="0" xfId="0" applyNumberFormat="1" applyFont="1" applyAlignment="1" applyProtection="1">
      <alignment vertical="center"/>
    </xf>
    <xf numFmtId="0" fontId="6" fillId="0" borderId="0" xfId="0" applyFont="1" applyAlignment="1" applyProtection="1">
      <alignment horizontal="left"/>
    </xf>
    <xf numFmtId="4" fontId="6" fillId="0" borderId="0" xfId="0" applyNumberFormat="1" applyFont="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0" borderId="28" xfId="0" applyNumberFormat="1" applyFont="1" applyBorder="1" applyAlignment="1" applyProtection="1">
      <alignment vertical="center"/>
    </xf>
    <xf numFmtId="0" fontId="1" fillId="4" borderId="28" xfId="0" applyFont="1" applyFill="1" applyBorder="1" applyAlignment="1" applyProtection="1">
      <alignment horizontal="left" vertical="center"/>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pplyProtection="1">
      <alignment vertical="center"/>
    </xf>
    <xf numFmtId="0" fontId="35" fillId="0" borderId="0" xfId="0" applyFont="1" applyAlignment="1" applyProtection="1">
      <alignment horizontal="left" vertical="center"/>
    </xf>
    <xf numFmtId="0" fontId="36" fillId="0" borderId="0" xfId="0" applyFont="1" applyAlignment="1" applyProtection="1">
      <alignment vertical="center" wrapText="1"/>
    </xf>
    <xf numFmtId="0" fontId="0" fillId="0" borderId="18" xfId="0" applyFont="1" applyBorder="1" applyAlignment="1" applyProtection="1">
      <alignment vertical="center"/>
    </xf>
    <xf numFmtId="0" fontId="8" fillId="0" borderId="5" xfId="0"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167" fontId="8" fillId="0" borderId="0" xfId="0" applyNumberFormat="1" applyFont="1" applyAlignment="1" applyProtection="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36" fillId="0" borderId="0" xfId="0" applyFont="1" applyAlignment="1" applyProtection="1">
      <alignment vertical="top" wrapText="1"/>
    </xf>
    <xf numFmtId="0" fontId="37" fillId="0" borderId="28" xfId="0" applyFont="1" applyBorder="1" applyAlignment="1" applyProtection="1">
      <alignment horizontal="center" vertical="center"/>
    </xf>
    <xf numFmtId="49" fontId="37" fillId="0" borderId="28" xfId="0" applyNumberFormat="1" applyFont="1" applyBorder="1" applyAlignment="1" applyProtection="1">
      <alignment horizontal="left" vertical="center" wrapText="1"/>
    </xf>
    <xf numFmtId="0" fontId="37" fillId="0" borderId="28" xfId="0" applyFont="1" applyBorder="1" applyAlignment="1" applyProtection="1">
      <alignment horizontal="left" vertical="center" wrapText="1"/>
    </xf>
    <xf numFmtId="0" fontId="37" fillId="0" borderId="28" xfId="0" applyFont="1" applyBorder="1" applyAlignment="1" applyProtection="1">
      <alignment horizontal="center" vertical="center" wrapText="1"/>
    </xf>
    <xf numFmtId="167" fontId="37" fillId="0" borderId="28" xfId="0" applyNumberFormat="1" applyFont="1" applyBorder="1" applyAlignment="1" applyProtection="1">
      <alignment vertical="center"/>
    </xf>
    <xf numFmtId="4" fontId="37" fillId="0" borderId="28" xfId="0" applyNumberFormat="1" applyFont="1" applyBorder="1" applyAlignment="1" applyProtection="1">
      <alignment vertical="center"/>
    </xf>
    <xf numFmtId="0" fontId="37" fillId="0" borderId="5" xfId="0" applyFont="1" applyBorder="1" applyAlignment="1" applyProtection="1">
      <alignment vertical="center"/>
    </xf>
    <xf numFmtId="0" fontId="37" fillId="4" borderId="28" xfId="0" applyFont="1" applyFill="1" applyBorder="1" applyAlignment="1" applyProtection="1">
      <alignment horizontal="left" vertical="center"/>
    </xf>
    <xf numFmtId="0" fontId="37" fillId="0" borderId="0" xfId="0" applyFont="1" applyBorder="1" applyAlignment="1" applyProtection="1">
      <alignment horizontal="center"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0" fillId="0" borderId="23" xfId="0" applyFont="1" applyBorder="1" applyAlignment="1" applyProtection="1">
      <alignment vertical="center"/>
    </xf>
    <xf numFmtId="0" fontId="0" fillId="0" borderId="24" xfId="0" applyFont="1" applyBorder="1" applyAlignment="1" applyProtection="1">
      <alignment vertical="center"/>
    </xf>
    <xf numFmtId="0" fontId="0" fillId="0" borderId="25" xfId="0" applyFont="1" applyBorder="1" applyAlignment="1" applyProtection="1">
      <alignment vertical="center"/>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54"/>
  <sheetViews>
    <sheetView showGridLines="0" tabSelected="1" workbookViewId="0">
      <pane ySplit="1" topLeftCell="A2" activePane="bottomLeft" state="frozen"/>
      <selection pane="bottomLeft" activeCell="AN11" sqref="AN11"/>
    </sheetView>
  </sheetViews>
  <sheetFormatPr defaultRowHeight="14.4"/>
  <cols>
    <col min="1" max="1" width="8.28515625" style="99" customWidth="1"/>
    <col min="2" max="2" width="1.7109375" style="99" customWidth="1"/>
    <col min="3" max="3" width="4.140625" style="99" customWidth="1"/>
    <col min="4" max="33" width="2.7109375" style="99" customWidth="1"/>
    <col min="34" max="34" width="3.28515625" style="99" customWidth="1"/>
    <col min="35" max="35" width="31.7109375" style="99" customWidth="1"/>
    <col min="36" max="37" width="2.42578125" style="99" customWidth="1"/>
    <col min="38" max="38" width="8.28515625" style="99" customWidth="1"/>
    <col min="39" max="39" width="3.28515625" style="99" customWidth="1"/>
    <col min="40" max="40" width="13.28515625" style="99" customWidth="1"/>
    <col min="41" max="41" width="7.42578125" style="99" customWidth="1"/>
    <col min="42" max="42" width="4.140625" style="99" customWidth="1"/>
    <col min="43" max="43" width="15.7109375" style="99" customWidth="1"/>
    <col min="44" max="44" width="13.7109375" style="99" customWidth="1"/>
    <col min="45" max="47" width="25.85546875" style="99" hidden="1" customWidth="1"/>
    <col min="48" max="52" width="21.7109375" style="99" hidden="1" customWidth="1"/>
    <col min="53" max="53" width="19.140625" style="99" hidden="1" customWidth="1"/>
    <col min="54" max="54" width="25" style="99" hidden="1" customWidth="1"/>
    <col min="55" max="56" width="19.140625" style="99" hidden="1" customWidth="1"/>
    <col min="57" max="57" width="66.42578125" style="99" customWidth="1"/>
    <col min="58" max="70" width="9.140625" style="99"/>
    <col min="71" max="91" width="9.28515625" style="99" hidden="1"/>
    <col min="92" max="16384" width="9.140625" style="99"/>
  </cols>
  <sheetData>
    <row r="1" spans="1:74" ht="21.3" customHeight="1">
      <c r="A1" s="2" t="s">
        <v>0</v>
      </c>
      <c r="B1" s="3"/>
      <c r="C1" s="3"/>
      <c r="D1" s="4" t="s">
        <v>1</v>
      </c>
      <c r="E1" s="3"/>
      <c r="F1" s="3"/>
      <c r="G1" s="3"/>
      <c r="H1" s="3"/>
      <c r="I1" s="3"/>
      <c r="J1" s="3"/>
      <c r="K1" s="5" t="s">
        <v>2</v>
      </c>
      <c r="L1" s="5"/>
      <c r="M1" s="5"/>
      <c r="N1" s="5"/>
      <c r="O1" s="5"/>
      <c r="P1" s="5"/>
      <c r="Q1" s="5"/>
      <c r="R1" s="5"/>
      <c r="S1" s="5"/>
      <c r="T1" s="3"/>
      <c r="U1" s="3"/>
      <c r="V1" s="3"/>
      <c r="W1" s="5" t="s">
        <v>3</v>
      </c>
      <c r="X1" s="5"/>
      <c r="Y1" s="5"/>
      <c r="Z1" s="5"/>
      <c r="AA1" s="5"/>
      <c r="AB1" s="5"/>
      <c r="AC1" s="5"/>
      <c r="AD1" s="5"/>
      <c r="AE1" s="5"/>
      <c r="AF1" s="5"/>
      <c r="AG1" s="5"/>
      <c r="AH1" s="5"/>
      <c r="AI1" s="97"/>
      <c r="AJ1" s="98"/>
      <c r="AK1" s="98"/>
      <c r="AL1" s="98"/>
      <c r="AM1" s="98"/>
      <c r="AN1" s="98"/>
      <c r="AO1" s="98"/>
      <c r="AP1" s="98"/>
      <c r="AQ1" s="98"/>
      <c r="AR1" s="98"/>
      <c r="AS1" s="98"/>
      <c r="AT1" s="98"/>
      <c r="AU1" s="98"/>
      <c r="AV1" s="98"/>
      <c r="AW1" s="98"/>
      <c r="AX1" s="98"/>
      <c r="AY1" s="98"/>
      <c r="AZ1" s="98"/>
      <c r="BA1" s="2" t="s">
        <v>4</v>
      </c>
      <c r="BB1" s="2" t="s">
        <v>5</v>
      </c>
      <c r="BC1" s="98"/>
      <c r="BD1" s="98"/>
      <c r="BE1" s="98"/>
      <c r="BF1" s="98"/>
      <c r="BG1" s="98"/>
      <c r="BH1" s="98"/>
      <c r="BI1" s="98"/>
      <c r="BJ1" s="98"/>
      <c r="BK1" s="98"/>
      <c r="BL1" s="98"/>
      <c r="BM1" s="98"/>
      <c r="BN1" s="98"/>
      <c r="BO1" s="98"/>
      <c r="BP1" s="98"/>
      <c r="BQ1" s="98"/>
      <c r="BR1" s="98"/>
      <c r="BT1" s="100" t="s">
        <v>6</v>
      </c>
      <c r="BU1" s="100" t="s">
        <v>6</v>
      </c>
      <c r="BV1" s="100" t="s">
        <v>7</v>
      </c>
    </row>
    <row r="2" spans="1:74" ht="36.9" customHeight="1">
      <c r="AR2" s="101" t="s">
        <v>8</v>
      </c>
      <c r="AS2" s="102"/>
      <c r="AT2" s="102"/>
      <c r="AU2" s="102"/>
      <c r="AV2" s="102"/>
      <c r="AW2" s="102"/>
      <c r="AX2" s="102"/>
      <c r="AY2" s="102"/>
      <c r="AZ2" s="102"/>
      <c r="BA2" s="102"/>
      <c r="BB2" s="102"/>
      <c r="BC2" s="102"/>
      <c r="BD2" s="102"/>
      <c r="BE2" s="102"/>
      <c r="BS2" s="103" t="s">
        <v>9</v>
      </c>
      <c r="BT2" s="103" t="s">
        <v>10</v>
      </c>
    </row>
    <row r="3" spans="1:74" ht="6.9" customHeight="1">
      <c r="B3" s="104"/>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6"/>
      <c r="BS3" s="103" t="s">
        <v>9</v>
      </c>
      <c r="BT3" s="103" t="s">
        <v>11</v>
      </c>
    </row>
    <row r="4" spans="1:74" ht="36.9" customHeight="1">
      <c r="B4" s="107"/>
      <c r="C4" s="108"/>
      <c r="D4" s="109" t="s">
        <v>12</v>
      </c>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10"/>
      <c r="AS4" s="111" t="s">
        <v>13</v>
      </c>
      <c r="BE4" s="112" t="s">
        <v>14</v>
      </c>
      <c r="BS4" s="103" t="s">
        <v>15</v>
      </c>
    </row>
    <row r="5" spans="1:74" ht="14.4" customHeight="1">
      <c r="B5" s="107"/>
      <c r="C5" s="108"/>
      <c r="D5" s="113" t="s">
        <v>16</v>
      </c>
      <c r="E5" s="108"/>
      <c r="F5" s="108"/>
      <c r="G5" s="108"/>
      <c r="H5" s="108"/>
      <c r="I5" s="108"/>
      <c r="J5" s="108"/>
      <c r="K5" s="114" t="s">
        <v>17</v>
      </c>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08"/>
      <c r="AQ5" s="110"/>
      <c r="BE5" s="116" t="s">
        <v>18</v>
      </c>
      <c r="BS5" s="103" t="s">
        <v>9</v>
      </c>
    </row>
    <row r="6" spans="1:74" ht="36.9" customHeight="1">
      <c r="B6" s="107"/>
      <c r="C6" s="108"/>
      <c r="D6" s="117" t="s">
        <v>19</v>
      </c>
      <c r="E6" s="108"/>
      <c r="F6" s="108"/>
      <c r="G6" s="108"/>
      <c r="H6" s="108"/>
      <c r="I6" s="108"/>
      <c r="J6" s="108"/>
      <c r="K6" s="118" t="s">
        <v>20</v>
      </c>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08"/>
      <c r="AQ6" s="110"/>
      <c r="BE6" s="119"/>
      <c r="BS6" s="103" t="s">
        <v>9</v>
      </c>
    </row>
    <row r="7" spans="1:74" ht="14.4" customHeight="1">
      <c r="B7" s="107"/>
      <c r="C7" s="108"/>
      <c r="D7" s="120" t="s">
        <v>21</v>
      </c>
      <c r="E7" s="108"/>
      <c r="F7" s="108"/>
      <c r="G7" s="108"/>
      <c r="H7" s="108"/>
      <c r="I7" s="108"/>
      <c r="J7" s="108"/>
      <c r="K7" s="121" t="s">
        <v>5</v>
      </c>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20" t="s">
        <v>22</v>
      </c>
      <c r="AL7" s="108"/>
      <c r="AM7" s="108"/>
      <c r="AN7" s="121" t="s">
        <v>5</v>
      </c>
      <c r="AO7" s="108"/>
      <c r="AP7" s="108"/>
      <c r="AQ7" s="110"/>
      <c r="BE7" s="119"/>
      <c r="BS7" s="103" t="s">
        <v>9</v>
      </c>
    </row>
    <row r="8" spans="1:74" ht="14.4" customHeight="1">
      <c r="B8" s="107"/>
      <c r="C8" s="108"/>
      <c r="D8" s="120" t="s">
        <v>23</v>
      </c>
      <c r="E8" s="108"/>
      <c r="F8" s="108"/>
      <c r="G8" s="108"/>
      <c r="H8" s="108"/>
      <c r="I8" s="108"/>
      <c r="J8" s="108"/>
      <c r="K8" s="121" t="s">
        <v>24</v>
      </c>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20" t="s">
        <v>25</v>
      </c>
      <c r="AL8" s="108"/>
      <c r="AM8" s="108"/>
      <c r="AN8" s="6" t="s">
        <v>26</v>
      </c>
      <c r="AO8" s="108"/>
      <c r="AP8" s="108"/>
      <c r="AQ8" s="110"/>
      <c r="BE8" s="119"/>
      <c r="BS8" s="103" t="s">
        <v>9</v>
      </c>
    </row>
    <row r="9" spans="1:74" ht="14.4" customHeight="1">
      <c r="B9" s="107"/>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10"/>
      <c r="BE9" s="119"/>
      <c r="BS9" s="103" t="s">
        <v>9</v>
      </c>
    </row>
    <row r="10" spans="1:74" ht="14.4" customHeight="1">
      <c r="B10" s="107"/>
      <c r="C10" s="108"/>
      <c r="D10" s="120" t="s">
        <v>27</v>
      </c>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20" t="s">
        <v>28</v>
      </c>
      <c r="AL10" s="108"/>
      <c r="AM10" s="108"/>
      <c r="AN10" s="121" t="s">
        <v>29</v>
      </c>
      <c r="AO10" s="108"/>
      <c r="AP10" s="108"/>
      <c r="AQ10" s="110"/>
      <c r="BE10" s="119"/>
      <c r="BS10" s="103" t="s">
        <v>9</v>
      </c>
    </row>
    <row r="11" spans="1:74" ht="18.45" customHeight="1">
      <c r="B11" s="107"/>
      <c r="C11" s="108"/>
      <c r="D11" s="108"/>
      <c r="E11" s="121" t="s">
        <v>30</v>
      </c>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20" t="s">
        <v>31</v>
      </c>
      <c r="AL11" s="108"/>
      <c r="AM11" s="108"/>
      <c r="AN11" s="121" t="s">
        <v>32</v>
      </c>
      <c r="AO11" s="108"/>
      <c r="AP11" s="108"/>
      <c r="AQ11" s="110"/>
      <c r="BE11" s="119"/>
      <c r="BS11" s="103" t="s">
        <v>9</v>
      </c>
    </row>
    <row r="12" spans="1:74" ht="6.9" customHeight="1">
      <c r="B12" s="107"/>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10"/>
      <c r="BE12" s="119"/>
      <c r="BS12" s="103" t="s">
        <v>9</v>
      </c>
    </row>
    <row r="13" spans="1:74" ht="14.4" customHeight="1">
      <c r="B13" s="107"/>
      <c r="C13" s="108"/>
      <c r="D13" s="120" t="s">
        <v>33</v>
      </c>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20" t="s">
        <v>28</v>
      </c>
      <c r="AL13" s="108"/>
      <c r="AM13" s="108"/>
      <c r="AN13" s="7" t="s">
        <v>34</v>
      </c>
      <c r="AO13" s="108"/>
      <c r="AP13" s="108"/>
      <c r="AQ13" s="110"/>
      <c r="BE13" s="119"/>
      <c r="BS13" s="103" t="s">
        <v>9</v>
      </c>
    </row>
    <row r="14" spans="1:74" ht="13.2">
      <c r="B14" s="107"/>
      <c r="C14" s="108"/>
      <c r="D14" s="108"/>
      <c r="E14" s="88" t="s">
        <v>34</v>
      </c>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120" t="s">
        <v>31</v>
      </c>
      <c r="AL14" s="108"/>
      <c r="AM14" s="108"/>
      <c r="AN14" s="7" t="s">
        <v>34</v>
      </c>
      <c r="AO14" s="108"/>
      <c r="AP14" s="108"/>
      <c r="AQ14" s="110"/>
      <c r="BE14" s="119"/>
      <c r="BS14" s="103" t="s">
        <v>9</v>
      </c>
    </row>
    <row r="15" spans="1:74" ht="6.9" customHeight="1">
      <c r="B15" s="107"/>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10"/>
      <c r="BE15" s="119"/>
      <c r="BS15" s="103" t="s">
        <v>6</v>
      </c>
    </row>
    <row r="16" spans="1:74" ht="14.4" customHeight="1">
      <c r="B16" s="107"/>
      <c r="C16" s="108"/>
      <c r="D16" s="120" t="s">
        <v>35</v>
      </c>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20" t="s">
        <v>28</v>
      </c>
      <c r="AL16" s="108"/>
      <c r="AM16" s="108"/>
      <c r="AN16" s="121" t="s">
        <v>36</v>
      </c>
      <c r="AO16" s="108"/>
      <c r="AP16" s="108"/>
      <c r="AQ16" s="110"/>
      <c r="BE16" s="119"/>
      <c r="BS16" s="103" t="s">
        <v>6</v>
      </c>
    </row>
    <row r="17" spans="2:71" ht="18.45" customHeight="1">
      <c r="B17" s="107"/>
      <c r="C17" s="108"/>
      <c r="D17" s="108"/>
      <c r="E17" s="121" t="s">
        <v>37</v>
      </c>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20" t="s">
        <v>31</v>
      </c>
      <c r="AL17" s="108"/>
      <c r="AM17" s="108"/>
      <c r="AN17" s="121" t="s">
        <v>38</v>
      </c>
      <c r="AO17" s="108"/>
      <c r="AP17" s="108"/>
      <c r="AQ17" s="110"/>
      <c r="BE17" s="119"/>
      <c r="BS17" s="103" t="s">
        <v>39</v>
      </c>
    </row>
    <row r="18" spans="2:71" ht="6.9" customHeight="1">
      <c r="B18" s="107"/>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10"/>
      <c r="BE18" s="119"/>
      <c r="BS18" s="103" t="s">
        <v>9</v>
      </c>
    </row>
    <row r="19" spans="2:71" ht="14.4" customHeight="1">
      <c r="B19" s="107"/>
      <c r="C19" s="108"/>
      <c r="D19" s="120" t="s">
        <v>40</v>
      </c>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10"/>
      <c r="BE19" s="119"/>
      <c r="BS19" s="103" t="s">
        <v>9</v>
      </c>
    </row>
    <row r="20" spans="2:71" ht="57" customHeight="1">
      <c r="B20" s="107"/>
      <c r="C20" s="108"/>
      <c r="D20" s="108"/>
      <c r="E20" s="122" t="s">
        <v>41</v>
      </c>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08"/>
      <c r="AP20" s="108"/>
      <c r="AQ20" s="110"/>
      <c r="BE20" s="119"/>
      <c r="BS20" s="103" t="s">
        <v>6</v>
      </c>
    </row>
    <row r="21" spans="2:71" ht="6.9" customHeight="1">
      <c r="B21" s="107"/>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10"/>
      <c r="BE21" s="119"/>
    </row>
    <row r="22" spans="2:71" ht="6.9" customHeight="1">
      <c r="B22" s="107"/>
      <c r="C22" s="108"/>
      <c r="D22" s="123"/>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08"/>
      <c r="AQ22" s="110"/>
      <c r="BE22" s="119"/>
    </row>
    <row r="23" spans="2:71" s="131" customFormat="1" ht="25.95" customHeight="1">
      <c r="B23" s="124"/>
      <c r="C23" s="125"/>
      <c r="D23" s="126" t="s">
        <v>42</v>
      </c>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8">
        <f>ROUND(AG51,2)</f>
        <v>0</v>
      </c>
      <c r="AL23" s="129"/>
      <c r="AM23" s="129"/>
      <c r="AN23" s="129"/>
      <c r="AO23" s="129"/>
      <c r="AP23" s="125"/>
      <c r="AQ23" s="130"/>
      <c r="BE23" s="119"/>
    </row>
    <row r="24" spans="2:71" s="131" customFormat="1" ht="6.9" customHeight="1">
      <c r="B24" s="124"/>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30"/>
      <c r="BE24" s="119"/>
    </row>
    <row r="25" spans="2:71" s="131" customFormat="1" ht="12" hidden="1">
      <c r="B25" s="124"/>
      <c r="C25" s="125"/>
      <c r="D25" s="125"/>
      <c r="E25" s="125"/>
      <c r="F25" s="125"/>
      <c r="G25" s="125"/>
      <c r="H25" s="125"/>
      <c r="I25" s="125"/>
      <c r="J25" s="125"/>
      <c r="K25" s="125"/>
      <c r="L25" s="132" t="s">
        <v>43</v>
      </c>
      <c r="M25" s="132"/>
      <c r="N25" s="132"/>
      <c r="O25" s="132"/>
      <c r="P25" s="125"/>
      <c r="Q25" s="125"/>
      <c r="R25" s="125"/>
      <c r="S25" s="125"/>
      <c r="T25" s="125"/>
      <c r="U25" s="125"/>
      <c r="V25" s="125"/>
      <c r="W25" s="132" t="s">
        <v>44</v>
      </c>
      <c r="X25" s="132"/>
      <c r="Y25" s="132"/>
      <c r="Z25" s="132"/>
      <c r="AA25" s="132"/>
      <c r="AB25" s="132"/>
      <c r="AC25" s="132"/>
      <c r="AD25" s="132"/>
      <c r="AE25" s="132"/>
      <c r="AF25" s="125"/>
      <c r="AG25" s="125"/>
      <c r="AH25" s="125"/>
      <c r="AI25" s="125"/>
      <c r="AJ25" s="125"/>
      <c r="AK25" s="132" t="s">
        <v>45</v>
      </c>
      <c r="AL25" s="132"/>
      <c r="AM25" s="132"/>
      <c r="AN25" s="132"/>
      <c r="AO25" s="132"/>
      <c r="AP25" s="125"/>
      <c r="AQ25" s="130"/>
      <c r="BE25" s="119"/>
    </row>
    <row r="26" spans="2:71" s="140" customFormat="1" ht="14.4" hidden="1" customHeight="1">
      <c r="B26" s="133"/>
      <c r="C26" s="134"/>
      <c r="D26" s="135" t="s">
        <v>46</v>
      </c>
      <c r="E26" s="134"/>
      <c r="F26" s="135" t="s">
        <v>47</v>
      </c>
      <c r="G26" s="134"/>
      <c r="H26" s="134"/>
      <c r="I26" s="134"/>
      <c r="J26" s="134"/>
      <c r="K26" s="134"/>
      <c r="L26" s="136">
        <v>0.21</v>
      </c>
      <c r="M26" s="137"/>
      <c r="N26" s="137"/>
      <c r="O26" s="137"/>
      <c r="P26" s="134"/>
      <c r="Q26" s="134"/>
      <c r="R26" s="134"/>
      <c r="S26" s="134"/>
      <c r="T26" s="134"/>
      <c r="U26" s="134"/>
      <c r="V26" s="134"/>
      <c r="W26" s="138">
        <f>ROUND(AZ51,2)</f>
        <v>0</v>
      </c>
      <c r="X26" s="137"/>
      <c r="Y26" s="137"/>
      <c r="Z26" s="137"/>
      <c r="AA26" s="137"/>
      <c r="AB26" s="137"/>
      <c r="AC26" s="137"/>
      <c r="AD26" s="137"/>
      <c r="AE26" s="137"/>
      <c r="AF26" s="134"/>
      <c r="AG26" s="134"/>
      <c r="AH26" s="134"/>
      <c r="AI26" s="134"/>
      <c r="AJ26" s="134"/>
      <c r="AK26" s="138">
        <v>0</v>
      </c>
      <c r="AL26" s="137"/>
      <c r="AM26" s="137"/>
      <c r="AN26" s="137"/>
      <c r="AO26" s="137"/>
      <c r="AP26" s="134"/>
      <c r="AQ26" s="139"/>
      <c r="BE26" s="119"/>
    </row>
    <row r="27" spans="2:71" s="140" customFormat="1" ht="14.4" hidden="1" customHeight="1">
      <c r="B27" s="133"/>
      <c r="C27" s="134"/>
      <c r="D27" s="134"/>
      <c r="E27" s="134"/>
      <c r="F27" s="135" t="s">
        <v>48</v>
      </c>
      <c r="G27" s="134"/>
      <c r="H27" s="134"/>
      <c r="I27" s="134"/>
      <c r="J27" s="134"/>
      <c r="K27" s="134"/>
      <c r="L27" s="136">
        <v>0.15</v>
      </c>
      <c r="M27" s="137"/>
      <c r="N27" s="137"/>
      <c r="O27" s="137"/>
      <c r="P27" s="134"/>
      <c r="Q27" s="134"/>
      <c r="R27" s="134"/>
      <c r="S27" s="134"/>
      <c r="T27" s="134"/>
      <c r="U27" s="134"/>
      <c r="V27" s="134"/>
      <c r="W27" s="138">
        <f>ROUND(BA51,2)</f>
        <v>0</v>
      </c>
      <c r="X27" s="137"/>
      <c r="Y27" s="137"/>
      <c r="Z27" s="137"/>
      <c r="AA27" s="137"/>
      <c r="AB27" s="137"/>
      <c r="AC27" s="137"/>
      <c r="AD27" s="137"/>
      <c r="AE27" s="137"/>
      <c r="AF27" s="134"/>
      <c r="AG27" s="134"/>
      <c r="AH27" s="134"/>
      <c r="AI27" s="134"/>
      <c r="AJ27" s="134"/>
      <c r="AK27" s="138">
        <v>0</v>
      </c>
      <c r="AL27" s="137"/>
      <c r="AM27" s="137"/>
      <c r="AN27" s="137"/>
      <c r="AO27" s="137"/>
      <c r="AP27" s="134"/>
      <c r="AQ27" s="139"/>
      <c r="BE27" s="119"/>
    </row>
    <row r="28" spans="2:71" s="140" customFormat="1" ht="14.4" hidden="1" customHeight="1">
      <c r="B28" s="133"/>
      <c r="C28" s="134"/>
      <c r="D28" s="134"/>
      <c r="E28" s="134"/>
      <c r="F28" s="135" t="s">
        <v>49</v>
      </c>
      <c r="G28" s="134"/>
      <c r="H28" s="134"/>
      <c r="I28" s="134"/>
      <c r="J28" s="134"/>
      <c r="K28" s="134"/>
      <c r="L28" s="136">
        <v>0.21</v>
      </c>
      <c r="M28" s="137"/>
      <c r="N28" s="137"/>
      <c r="O28" s="137"/>
      <c r="P28" s="134"/>
      <c r="Q28" s="134"/>
      <c r="R28" s="134"/>
      <c r="S28" s="134"/>
      <c r="T28" s="134"/>
      <c r="U28" s="134"/>
      <c r="V28" s="134"/>
      <c r="W28" s="138">
        <f>ROUND(BB51,2)</f>
        <v>0</v>
      </c>
      <c r="X28" s="137"/>
      <c r="Y28" s="137"/>
      <c r="Z28" s="137"/>
      <c r="AA28" s="137"/>
      <c r="AB28" s="137"/>
      <c r="AC28" s="137"/>
      <c r="AD28" s="137"/>
      <c r="AE28" s="137"/>
      <c r="AF28" s="134"/>
      <c r="AG28" s="134"/>
      <c r="AH28" s="134"/>
      <c r="AI28" s="134"/>
      <c r="AJ28" s="134"/>
      <c r="AK28" s="138">
        <v>0</v>
      </c>
      <c r="AL28" s="137"/>
      <c r="AM28" s="137"/>
      <c r="AN28" s="137"/>
      <c r="AO28" s="137"/>
      <c r="AP28" s="134"/>
      <c r="AQ28" s="139"/>
      <c r="BE28" s="119"/>
    </row>
    <row r="29" spans="2:71" s="140" customFormat="1" ht="14.4" hidden="1" customHeight="1">
      <c r="B29" s="133"/>
      <c r="C29" s="134"/>
      <c r="D29" s="134"/>
      <c r="E29" s="134"/>
      <c r="F29" s="135" t="s">
        <v>50</v>
      </c>
      <c r="G29" s="134"/>
      <c r="H29" s="134"/>
      <c r="I29" s="134"/>
      <c r="J29" s="134"/>
      <c r="K29" s="134"/>
      <c r="L29" s="136">
        <v>0.15</v>
      </c>
      <c r="M29" s="137"/>
      <c r="N29" s="137"/>
      <c r="O29" s="137"/>
      <c r="P29" s="134"/>
      <c r="Q29" s="134"/>
      <c r="R29" s="134"/>
      <c r="S29" s="134"/>
      <c r="T29" s="134"/>
      <c r="U29" s="134"/>
      <c r="V29" s="134"/>
      <c r="W29" s="138">
        <f>ROUND(BC51,2)</f>
        <v>0</v>
      </c>
      <c r="X29" s="137"/>
      <c r="Y29" s="137"/>
      <c r="Z29" s="137"/>
      <c r="AA29" s="137"/>
      <c r="AB29" s="137"/>
      <c r="AC29" s="137"/>
      <c r="AD29" s="137"/>
      <c r="AE29" s="137"/>
      <c r="AF29" s="134"/>
      <c r="AG29" s="134"/>
      <c r="AH29" s="134"/>
      <c r="AI29" s="134"/>
      <c r="AJ29" s="134"/>
      <c r="AK29" s="138">
        <v>0</v>
      </c>
      <c r="AL29" s="137"/>
      <c r="AM29" s="137"/>
      <c r="AN29" s="137"/>
      <c r="AO29" s="137"/>
      <c r="AP29" s="134"/>
      <c r="AQ29" s="139"/>
      <c r="BE29" s="119"/>
    </row>
    <row r="30" spans="2:71" s="140" customFormat="1" ht="14.4" hidden="1" customHeight="1">
      <c r="B30" s="133"/>
      <c r="C30" s="134"/>
      <c r="D30" s="134"/>
      <c r="E30" s="134"/>
      <c r="F30" s="135" t="s">
        <v>51</v>
      </c>
      <c r="G30" s="134"/>
      <c r="H30" s="134"/>
      <c r="I30" s="134"/>
      <c r="J30" s="134"/>
      <c r="K30" s="134"/>
      <c r="L30" s="136">
        <v>0</v>
      </c>
      <c r="M30" s="137"/>
      <c r="N30" s="137"/>
      <c r="O30" s="137"/>
      <c r="P30" s="134"/>
      <c r="Q30" s="134"/>
      <c r="R30" s="134"/>
      <c r="S30" s="134"/>
      <c r="T30" s="134"/>
      <c r="U30" s="134"/>
      <c r="V30" s="134"/>
      <c r="W30" s="138">
        <f>ROUND(BD51,2)</f>
        <v>0</v>
      </c>
      <c r="X30" s="137"/>
      <c r="Y30" s="137"/>
      <c r="Z30" s="137"/>
      <c r="AA30" s="137"/>
      <c r="AB30" s="137"/>
      <c r="AC30" s="137"/>
      <c r="AD30" s="137"/>
      <c r="AE30" s="137"/>
      <c r="AF30" s="134"/>
      <c r="AG30" s="134"/>
      <c r="AH30" s="134"/>
      <c r="AI30" s="134"/>
      <c r="AJ30" s="134"/>
      <c r="AK30" s="138">
        <v>0</v>
      </c>
      <c r="AL30" s="137"/>
      <c r="AM30" s="137"/>
      <c r="AN30" s="137"/>
      <c r="AO30" s="137"/>
      <c r="AP30" s="134"/>
      <c r="AQ30" s="139"/>
      <c r="BE30" s="119"/>
    </row>
    <row r="31" spans="2:71" s="131" customFormat="1" ht="6.9" hidden="1" customHeight="1">
      <c r="B31" s="124"/>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30"/>
      <c r="BE31" s="119"/>
    </row>
    <row r="32" spans="2:71" s="131" customFormat="1" ht="25.95" customHeight="1">
      <c r="B32" s="124"/>
      <c r="C32" s="141"/>
      <c r="D32" s="142" t="s">
        <v>699</v>
      </c>
      <c r="E32" s="143"/>
      <c r="F32" s="143"/>
      <c r="G32" s="143"/>
      <c r="H32" s="143"/>
      <c r="I32" s="143"/>
      <c r="J32" s="143"/>
      <c r="K32" s="143"/>
      <c r="L32" s="143"/>
      <c r="M32" s="143"/>
      <c r="N32" s="143"/>
      <c r="O32" s="143"/>
      <c r="P32" s="143"/>
      <c r="Q32" s="143"/>
      <c r="R32" s="143"/>
      <c r="S32" s="143"/>
      <c r="T32" s="144" t="s">
        <v>53</v>
      </c>
      <c r="U32" s="143"/>
      <c r="V32" s="143"/>
      <c r="W32" s="143"/>
      <c r="X32" s="145" t="s">
        <v>54</v>
      </c>
      <c r="Y32" s="146"/>
      <c r="Z32" s="146"/>
      <c r="AA32" s="146"/>
      <c r="AB32" s="146"/>
      <c r="AC32" s="143"/>
      <c r="AD32" s="143"/>
      <c r="AE32" s="143"/>
      <c r="AF32" s="143"/>
      <c r="AG32" s="143"/>
      <c r="AH32" s="143"/>
      <c r="AI32" s="143"/>
      <c r="AJ32" s="143"/>
      <c r="AK32" s="147">
        <f>SUM(AK23:AK30)</f>
        <v>0</v>
      </c>
      <c r="AL32" s="146"/>
      <c r="AM32" s="146"/>
      <c r="AN32" s="146"/>
      <c r="AO32" s="148"/>
      <c r="AP32" s="141"/>
      <c r="AQ32" s="149"/>
      <c r="BE32" s="119"/>
    </row>
    <row r="33" spans="2:56" s="131" customFormat="1" ht="6.9" customHeight="1">
      <c r="B33" s="124"/>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30"/>
    </row>
    <row r="34" spans="2:56" s="131" customFormat="1" ht="6.9" customHeight="1">
      <c r="B34" s="150"/>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2"/>
    </row>
    <row r="38" spans="2:56" s="131" customFormat="1" ht="6.9" customHeight="1">
      <c r="B38" s="153"/>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24"/>
    </row>
    <row r="39" spans="2:56" s="131" customFormat="1" ht="36.9" customHeight="1">
      <c r="B39" s="124"/>
      <c r="C39" s="155" t="s">
        <v>55</v>
      </c>
      <c r="AR39" s="124"/>
    </row>
    <row r="40" spans="2:56" s="131" customFormat="1" ht="6.9" customHeight="1">
      <c r="B40" s="124"/>
      <c r="AR40" s="124"/>
    </row>
    <row r="41" spans="2:56" s="158" customFormat="1" ht="14.4" customHeight="1">
      <c r="B41" s="156"/>
      <c r="C41" s="157" t="s">
        <v>16</v>
      </c>
      <c r="L41" s="158" t="str">
        <f>K5</f>
        <v>980-05-18-H403404</v>
      </c>
      <c r="AR41" s="156"/>
    </row>
    <row r="42" spans="2:56" s="161" customFormat="1" ht="36.9" customHeight="1">
      <c r="B42" s="159"/>
      <c r="C42" s="160" t="s">
        <v>19</v>
      </c>
      <c r="L42" s="162" t="str">
        <f>K6</f>
        <v>A5044 Demolice objektu v areálu Úpravna uhlí Komořany</v>
      </c>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63"/>
      <c r="AO42" s="163"/>
      <c r="AR42" s="159"/>
    </row>
    <row r="43" spans="2:56" s="131" customFormat="1" ht="6.9" customHeight="1">
      <c r="B43" s="124"/>
      <c r="AR43" s="124"/>
    </row>
    <row r="44" spans="2:56" s="131" customFormat="1" ht="13.2">
      <c r="B44" s="124"/>
      <c r="C44" s="157" t="s">
        <v>23</v>
      </c>
      <c r="L44" s="164" t="str">
        <f>IF(K8="","",K8)</f>
        <v>k.ú. Třebušice</v>
      </c>
      <c r="AI44" s="157" t="s">
        <v>25</v>
      </c>
      <c r="AM44" s="165" t="str">
        <f>IF(AN8= "","",AN8)</f>
        <v>18. 7. 2018</v>
      </c>
      <c r="AN44" s="165"/>
      <c r="AR44" s="124"/>
    </row>
    <row r="45" spans="2:56" s="131" customFormat="1" ht="6.9" customHeight="1">
      <c r="B45" s="124"/>
      <c r="AR45" s="124"/>
    </row>
    <row r="46" spans="2:56" s="131" customFormat="1" ht="13.2">
      <c r="B46" s="124"/>
      <c r="C46" s="157" t="s">
        <v>27</v>
      </c>
      <c r="L46" s="158" t="str">
        <f>IF(E11= "","",E11)</f>
        <v>Palivový kombinát Ústí, státní podnik</v>
      </c>
      <c r="AI46" s="157" t="s">
        <v>35</v>
      </c>
      <c r="AM46" s="166" t="str">
        <f>IF(E17="","",E17)</f>
        <v>Ing. Helena Žílová</v>
      </c>
      <c r="AN46" s="166"/>
      <c r="AO46" s="166"/>
      <c r="AP46" s="166"/>
      <c r="AR46" s="124"/>
      <c r="AS46" s="167" t="s">
        <v>56</v>
      </c>
      <c r="AT46" s="168"/>
      <c r="AU46" s="169"/>
      <c r="AV46" s="169"/>
      <c r="AW46" s="169"/>
      <c r="AX46" s="169"/>
      <c r="AY46" s="169"/>
      <c r="AZ46" s="169"/>
      <c r="BA46" s="169"/>
      <c r="BB46" s="169"/>
      <c r="BC46" s="169"/>
      <c r="BD46" s="170"/>
    </row>
    <row r="47" spans="2:56" s="131" customFormat="1" ht="13.2">
      <c r="B47" s="124"/>
      <c r="C47" s="157" t="s">
        <v>33</v>
      </c>
      <c r="L47" s="158" t="str">
        <f>IF(E14= "Vyplň údaj","",E14)</f>
        <v/>
      </c>
      <c r="AR47" s="124"/>
      <c r="AS47" s="171"/>
      <c r="AT47" s="172"/>
      <c r="AU47" s="125"/>
      <c r="AV47" s="125"/>
      <c r="AW47" s="125"/>
      <c r="AX47" s="125"/>
      <c r="AY47" s="125"/>
      <c r="AZ47" s="125"/>
      <c r="BA47" s="125"/>
      <c r="BB47" s="125"/>
      <c r="BC47" s="125"/>
      <c r="BD47" s="173"/>
    </row>
    <row r="48" spans="2:56" s="131" customFormat="1" ht="10.8" customHeight="1">
      <c r="B48" s="124"/>
      <c r="AR48" s="124"/>
      <c r="AS48" s="171"/>
      <c r="AT48" s="172"/>
      <c r="AU48" s="125"/>
      <c r="AV48" s="125"/>
      <c r="AW48" s="125"/>
      <c r="AX48" s="125"/>
      <c r="AY48" s="125"/>
      <c r="AZ48" s="125"/>
      <c r="BA48" s="125"/>
      <c r="BB48" s="125"/>
      <c r="BC48" s="125"/>
      <c r="BD48" s="173"/>
    </row>
    <row r="49" spans="1:91" s="131" customFormat="1" ht="29.25" customHeight="1">
      <c r="B49" s="124"/>
      <c r="C49" s="174" t="s">
        <v>57</v>
      </c>
      <c r="D49" s="175"/>
      <c r="E49" s="175"/>
      <c r="F49" s="175"/>
      <c r="G49" s="175"/>
      <c r="H49" s="176"/>
      <c r="I49" s="177" t="s">
        <v>58</v>
      </c>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8" t="s">
        <v>59</v>
      </c>
      <c r="AH49" s="175"/>
      <c r="AI49" s="175"/>
      <c r="AJ49" s="175"/>
      <c r="AK49" s="175"/>
      <c r="AL49" s="175"/>
      <c r="AM49" s="175"/>
      <c r="AN49" s="177" t="s">
        <v>100</v>
      </c>
      <c r="AO49" s="175"/>
      <c r="AP49" s="175"/>
      <c r="AQ49" s="179" t="s">
        <v>60</v>
      </c>
      <c r="AR49" s="124"/>
      <c r="AS49" s="180" t="s">
        <v>61</v>
      </c>
      <c r="AT49" s="181" t="s">
        <v>62</v>
      </c>
      <c r="AU49" s="181" t="s">
        <v>63</v>
      </c>
      <c r="AV49" s="181" t="s">
        <v>64</v>
      </c>
      <c r="AW49" s="181" t="s">
        <v>65</v>
      </c>
      <c r="AX49" s="181" t="s">
        <v>66</v>
      </c>
      <c r="AY49" s="181" t="s">
        <v>67</v>
      </c>
      <c r="AZ49" s="181" t="s">
        <v>68</v>
      </c>
      <c r="BA49" s="181" t="s">
        <v>69</v>
      </c>
      <c r="BB49" s="181" t="s">
        <v>70</v>
      </c>
      <c r="BC49" s="181" t="s">
        <v>71</v>
      </c>
      <c r="BD49" s="182" t="s">
        <v>72</v>
      </c>
    </row>
    <row r="50" spans="1:91" s="131" customFormat="1" ht="10.8" customHeight="1">
      <c r="B50" s="124"/>
      <c r="AR50" s="124"/>
      <c r="AS50" s="183"/>
      <c r="AT50" s="169"/>
      <c r="AU50" s="169"/>
      <c r="AV50" s="169"/>
      <c r="AW50" s="169"/>
      <c r="AX50" s="169"/>
      <c r="AY50" s="169"/>
      <c r="AZ50" s="169"/>
      <c r="BA50" s="169"/>
      <c r="BB50" s="169"/>
      <c r="BC50" s="169"/>
      <c r="BD50" s="170"/>
    </row>
    <row r="51" spans="1:91" s="161" customFormat="1" ht="32.4" customHeight="1">
      <c r="B51" s="159"/>
      <c r="C51" s="184" t="s">
        <v>73</v>
      </c>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6">
        <f>ROUND(AG52,2)</f>
        <v>0</v>
      </c>
      <c r="AH51" s="186"/>
      <c r="AI51" s="186"/>
      <c r="AJ51" s="186"/>
      <c r="AK51" s="186"/>
      <c r="AL51" s="186"/>
      <c r="AM51" s="186"/>
      <c r="AN51" s="187">
        <f>SUM(AG51,AT51)</f>
        <v>0</v>
      </c>
      <c r="AO51" s="187"/>
      <c r="AP51" s="187"/>
      <c r="AQ51" s="188" t="s">
        <v>5</v>
      </c>
      <c r="AR51" s="159"/>
      <c r="AS51" s="189">
        <f>ROUND(AS52,2)</f>
        <v>0</v>
      </c>
      <c r="AT51" s="190">
        <f>ROUND(SUM(AV51:AW51),2)</f>
        <v>0</v>
      </c>
      <c r="AU51" s="191">
        <f>ROUND(AU52,5)</f>
        <v>0</v>
      </c>
      <c r="AV51" s="190">
        <f>ROUND(AZ51*L26,2)</f>
        <v>0</v>
      </c>
      <c r="AW51" s="190">
        <f>ROUND(BA51*L27,2)</f>
        <v>0</v>
      </c>
      <c r="AX51" s="190">
        <f>ROUND(BB51*L26,2)</f>
        <v>0</v>
      </c>
      <c r="AY51" s="190">
        <f>ROUND(BC51*L27,2)</f>
        <v>0</v>
      </c>
      <c r="AZ51" s="190">
        <f>ROUND(AZ52,2)</f>
        <v>0</v>
      </c>
      <c r="BA51" s="190">
        <f>ROUND(BA52,2)</f>
        <v>0</v>
      </c>
      <c r="BB51" s="190">
        <f>ROUND(BB52,2)</f>
        <v>0</v>
      </c>
      <c r="BC51" s="190">
        <f>ROUND(BC52,2)</f>
        <v>0</v>
      </c>
      <c r="BD51" s="192">
        <f>ROUND(BD52,2)</f>
        <v>0</v>
      </c>
      <c r="BS51" s="160" t="s">
        <v>74</v>
      </c>
      <c r="BT51" s="160" t="s">
        <v>75</v>
      </c>
      <c r="BU51" s="193" t="s">
        <v>76</v>
      </c>
      <c r="BV51" s="160" t="s">
        <v>77</v>
      </c>
      <c r="BW51" s="160" t="s">
        <v>7</v>
      </c>
      <c r="BX51" s="160" t="s">
        <v>78</v>
      </c>
      <c r="CL51" s="160" t="s">
        <v>5</v>
      </c>
    </row>
    <row r="52" spans="1:91" s="206" customFormat="1" ht="16.5" customHeight="1">
      <c r="A52" s="194" t="s">
        <v>79</v>
      </c>
      <c r="B52" s="195"/>
      <c r="C52" s="196"/>
      <c r="D52" s="197" t="s">
        <v>80</v>
      </c>
      <c r="E52" s="197"/>
      <c r="F52" s="197"/>
      <c r="G52" s="197"/>
      <c r="H52" s="197"/>
      <c r="I52" s="198"/>
      <c r="J52" s="197" t="s">
        <v>81</v>
      </c>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9">
        <f>'H403404 - Administrativní...'!J27</f>
        <v>0</v>
      </c>
      <c r="AH52" s="200"/>
      <c r="AI52" s="200"/>
      <c r="AJ52" s="200"/>
      <c r="AK52" s="200"/>
      <c r="AL52" s="200"/>
      <c r="AM52" s="200"/>
      <c r="AN52" s="199">
        <f>SUM(AG52,AT52)</f>
        <v>0</v>
      </c>
      <c r="AO52" s="200"/>
      <c r="AP52" s="200"/>
      <c r="AQ52" s="201" t="s">
        <v>82</v>
      </c>
      <c r="AR52" s="195"/>
      <c r="AS52" s="202">
        <v>0</v>
      </c>
      <c r="AT52" s="203">
        <f>ROUND(SUM(AV52:AW52),2)</f>
        <v>0</v>
      </c>
      <c r="AU52" s="204">
        <f>'H403404 - Administrativní...'!P93</f>
        <v>0</v>
      </c>
      <c r="AV52" s="203">
        <f>'H403404 - Administrativní...'!J30</f>
        <v>0</v>
      </c>
      <c r="AW52" s="203">
        <f>'H403404 - Administrativní...'!J31</f>
        <v>0</v>
      </c>
      <c r="AX52" s="203">
        <f>'H403404 - Administrativní...'!J32</f>
        <v>0</v>
      </c>
      <c r="AY52" s="203">
        <f>'H403404 - Administrativní...'!J33</f>
        <v>0</v>
      </c>
      <c r="AZ52" s="203">
        <f>'H403404 - Administrativní...'!F30</f>
        <v>0</v>
      </c>
      <c r="BA52" s="203">
        <f>'H403404 - Administrativní...'!F31</f>
        <v>0</v>
      </c>
      <c r="BB52" s="203">
        <f>'H403404 - Administrativní...'!F32</f>
        <v>0</v>
      </c>
      <c r="BC52" s="203">
        <f>'H403404 - Administrativní...'!F33</f>
        <v>0</v>
      </c>
      <c r="BD52" s="205">
        <f>'H403404 - Administrativní...'!F34</f>
        <v>0</v>
      </c>
      <c r="BT52" s="207" t="s">
        <v>83</v>
      </c>
      <c r="BV52" s="207" t="s">
        <v>77</v>
      </c>
      <c r="BW52" s="207" t="s">
        <v>84</v>
      </c>
      <c r="BX52" s="207" t="s">
        <v>7</v>
      </c>
      <c r="CL52" s="207" t="s">
        <v>5</v>
      </c>
      <c r="CM52" s="207" t="s">
        <v>85</v>
      </c>
    </row>
    <row r="53" spans="1:91" s="131" customFormat="1" ht="30" customHeight="1">
      <c r="B53" s="124"/>
      <c r="AR53" s="124"/>
    </row>
    <row r="54" spans="1:91" s="131" customFormat="1" ht="6.9" customHeight="1">
      <c r="B54" s="150"/>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K54" s="151"/>
      <c r="AL54" s="151"/>
      <c r="AM54" s="151"/>
      <c r="AN54" s="151"/>
      <c r="AO54" s="151"/>
      <c r="AP54" s="151"/>
      <c r="AQ54" s="151"/>
      <c r="AR54" s="124"/>
    </row>
  </sheetData>
  <sheetProtection algorithmName="SHA-512" hashValue="0W75asR+EYHqY6TmsyE010F5FJ68Dd9NTuannNrvIiHveJ22tmmV97SxPO9hRTztJaw2Qoohx6zpyfJ4ll4Zog==" saltValue="tnK132ZH/yru9/39NzBRHw==" spinCount="100000" sheet="1" objects="1" scenarios="1"/>
  <mergeCells count="41">
    <mergeCell ref="K6:AO6"/>
    <mergeCell ref="J52:AF52"/>
    <mergeCell ref="AK26:AO26"/>
    <mergeCell ref="L27:O27"/>
    <mergeCell ref="W27:AE27"/>
    <mergeCell ref="AK27:AO27"/>
    <mergeCell ref="L30:O30"/>
    <mergeCell ref="AK30:AO30"/>
    <mergeCell ref="D52:H52"/>
    <mergeCell ref="AG51:AM51"/>
    <mergeCell ref="AN51:AP51"/>
    <mergeCell ref="L29:O29"/>
    <mergeCell ref="L28:O28"/>
    <mergeCell ref="AS46:AT48"/>
    <mergeCell ref="C49:G49"/>
    <mergeCell ref="I49:AF49"/>
    <mergeCell ref="AG49:AM49"/>
    <mergeCell ref="AN49:AP49"/>
    <mergeCell ref="AN52:AP52"/>
    <mergeCell ref="W29:AE29"/>
    <mergeCell ref="AK29:AO29"/>
    <mergeCell ref="L42:AO42"/>
    <mergeCell ref="AM44:AN44"/>
    <mergeCell ref="AM46:AP46"/>
    <mergeCell ref="AG52:AM52"/>
    <mergeCell ref="BE5:BE32"/>
    <mergeCell ref="W30:AE30"/>
    <mergeCell ref="X32:AB32"/>
    <mergeCell ref="AK32:AO32"/>
    <mergeCell ref="AR2:BE2"/>
    <mergeCell ref="K5:AO5"/>
    <mergeCell ref="W28:AE28"/>
    <mergeCell ref="AK28:AO28"/>
    <mergeCell ref="E14:AJ14"/>
    <mergeCell ref="E20:AN20"/>
    <mergeCell ref="AK23:AO23"/>
    <mergeCell ref="L25:O25"/>
    <mergeCell ref="W25:AE25"/>
    <mergeCell ref="AK25:AO25"/>
    <mergeCell ref="L26:O26"/>
    <mergeCell ref="W26:AE26"/>
  </mergeCells>
  <hyperlinks>
    <hyperlink ref="K1:S1" location="C2" display="1) Rekapitulace stavby" xr:uid="{00000000-0004-0000-0000-000000000000}"/>
    <hyperlink ref="W1:AI1" location="C51" display="2) Rekapitulace objektů stavby a soupisů prací" xr:uid="{00000000-0004-0000-0000-000001000000}"/>
    <hyperlink ref="A52" location="'H403404 - Administrativní...'!C2" display="/" xr:uid="{00000000-0004-0000-0000-000002000000}"/>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R366"/>
  <sheetViews>
    <sheetView showGridLines="0" workbookViewId="0">
      <pane ySplit="1" topLeftCell="A2" activePane="bottomLeft" state="frozen"/>
      <selection pane="bottomLeft" activeCell="X97" sqref="X97"/>
    </sheetView>
  </sheetViews>
  <sheetFormatPr defaultRowHeight="14.4"/>
  <cols>
    <col min="1" max="1" width="8.28515625" style="99" customWidth="1"/>
    <col min="2" max="2" width="1.7109375" style="99" customWidth="1"/>
    <col min="3" max="3" width="4.140625" style="99" customWidth="1"/>
    <col min="4" max="4" width="4.28515625" style="99" customWidth="1"/>
    <col min="5" max="5" width="17.140625" style="99" customWidth="1"/>
    <col min="6" max="6" width="75" style="99" customWidth="1"/>
    <col min="7" max="7" width="8.7109375" style="99" customWidth="1"/>
    <col min="8" max="8" width="11.140625" style="99" customWidth="1"/>
    <col min="9" max="9" width="12.7109375" style="99" customWidth="1"/>
    <col min="10" max="10" width="23.42578125" style="99" customWidth="1"/>
    <col min="11" max="11" width="15.42578125" style="99" customWidth="1"/>
    <col min="12" max="12" width="9.140625" style="99"/>
    <col min="13" max="18" width="9.28515625" style="99" hidden="1"/>
    <col min="19" max="19" width="8.140625" style="99" hidden="1" customWidth="1"/>
    <col min="20" max="20" width="29.7109375" style="99" hidden="1" customWidth="1"/>
    <col min="21" max="21" width="16.28515625" style="99" hidden="1" customWidth="1"/>
    <col min="22" max="22" width="12.28515625" style="99" customWidth="1"/>
    <col min="23" max="23" width="16.28515625" style="99" customWidth="1"/>
    <col min="24" max="24" width="12.28515625" style="99" customWidth="1"/>
    <col min="25" max="25" width="15" style="99" customWidth="1"/>
    <col min="26" max="26" width="11" style="99" customWidth="1"/>
    <col min="27" max="27" width="15" style="99" customWidth="1"/>
    <col min="28" max="28" width="16.28515625" style="99" customWidth="1"/>
    <col min="29" max="29" width="11" style="99" customWidth="1"/>
    <col min="30" max="30" width="15" style="99" customWidth="1"/>
    <col min="31" max="31" width="16.28515625" style="99" customWidth="1"/>
    <col min="32" max="43" width="9.140625" style="99"/>
    <col min="44" max="65" width="9.28515625" style="99" hidden="1"/>
    <col min="66" max="16384" width="9.140625" style="99"/>
  </cols>
  <sheetData>
    <row r="1" spans="1:70" ht="21.75" customHeight="1">
      <c r="A1" s="98"/>
      <c r="B1" s="3"/>
      <c r="C1" s="3"/>
      <c r="D1" s="4" t="s">
        <v>1</v>
      </c>
      <c r="E1" s="3"/>
      <c r="F1" s="209" t="s">
        <v>86</v>
      </c>
      <c r="G1" s="210" t="s">
        <v>87</v>
      </c>
      <c r="H1" s="210"/>
      <c r="I1" s="3"/>
      <c r="J1" s="209" t="s">
        <v>88</v>
      </c>
      <c r="K1" s="4" t="s">
        <v>89</v>
      </c>
      <c r="L1" s="209" t="s">
        <v>90</v>
      </c>
      <c r="M1" s="209"/>
      <c r="N1" s="209"/>
      <c r="O1" s="209"/>
      <c r="P1" s="209"/>
      <c r="Q1" s="209"/>
      <c r="R1" s="209"/>
      <c r="S1" s="209"/>
      <c r="T1" s="209"/>
      <c r="U1" s="97"/>
      <c r="V1" s="97"/>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row>
    <row r="2" spans="1:70" ht="36.9" customHeight="1">
      <c r="L2" s="101" t="s">
        <v>8</v>
      </c>
      <c r="M2" s="102"/>
      <c r="N2" s="102"/>
      <c r="O2" s="102"/>
      <c r="P2" s="102"/>
      <c r="Q2" s="102"/>
      <c r="R2" s="102"/>
      <c r="S2" s="102"/>
      <c r="T2" s="102"/>
      <c r="U2" s="102"/>
      <c r="V2" s="102"/>
      <c r="AT2" s="103" t="s">
        <v>84</v>
      </c>
      <c r="AZ2" s="211" t="s">
        <v>91</v>
      </c>
      <c r="BA2" s="211" t="s">
        <v>92</v>
      </c>
      <c r="BB2" s="211" t="s">
        <v>93</v>
      </c>
      <c r="BC2" s="211" t="s">
        <v>94</v>
      </c>
      <c r="BD2" s="211" t="s">
        <v>85</v>
      </c>
    </row>
    <row r="3" spans="1:70" ht="6.9" customHeight="1">
      <c r="B3" s="104"/>
      <c r="C3" s="105"/>
      <c r="D3" s="105"/>
      <c r="E3" s="105"/>
      <c r="F3" s="105"/>
      <c r="G3" s="105"/>
      <c r="H3" s="105"/>
      <c r="I3" s="105"/>
      <c r="J3" s="105"/>
      <c r="K3" s="106"/>
      <c r="AT3" s="103" t="s">
        <v>85</v>
      </c>
    </row>
    <row r="4" spans="1:70" ht="36.9" customHeight="1">
      <c r="B4" s="107"/>
      <c r="C4" s="108"/>
      <c r="D4" s="109" t="s">
        <v>95</v>
      </c>
      <c r="E4" s="108"/>
      <c r="F4" s="108"/>
      <c r="G4" s="108"/>
      <c r="H4" s="108"/>
      <c r="I4" s="108"/>
      <c r="J4" s="108"/>
      <c r="K4" s="110"/>
      <c r="M4" s="111" t="s">
        <v>13</v>
      </c>
      <c r="AT4" s="103" t="s">
        <v>6</v>
      </c>
    </row>
    <row r="5" spans="1:70" ht="6.9" customHeight="1">
      <c r="B5" s="107"/>
      <c r="C5" s="108"/>
      <c r="D5" s="108"/>
      <c r="E5" s="108"/>
      <c r="F5" s="108"/>
      <c r="G5" s="108"/>
      <c r="H5" s="108"/>
      <c r="I5" s="108"/>
      <c r="J5" s="108"/>
      <c r="K5" s="110"/>
    </row>
    <row r="6" spans="1:70" ht="13.2">
      <c r="B6" s="107"/>
      <c r="C6" s="108"/>
      <c r="D6" s="120" t="s">
        <v>19</v>
      </c>
      <c r="E6" s="108"/>
      <c r="F6" s="108"/>
      <c r="G6" s="108"/>
      <c r="H6" s="108"/>
      <c r="I6" s="108"/>
      <c r="J6" s="108"/>
      <c r="K6" s="110"/>
    </row>
    <row r="7" spans="1:70" ht="16.5" customHeight="1">
      <c r="B7" s="107"/>
      <c r="C7" s="108"/>
      <c r="D7" s="108"/>
      <c r="E7" s="212" t="str">
        <f>'Rekapitulace stavby'!K6</f>
        <v>A5044 Demolice objektu v areálu Úpravna uhlí Komořany</v>
      </c>
      <c r="F7" s="213"/>
      <c r="G7" s="213"/>
      <c r="H7" s="213"/>
      <c r="I7" s="108"/>
      <c r="J7" s="108"/>
      <c r="K7" s="110"/>
    </row>
    <row r="8" spans="1:70" s="131" customFormat="1" ht="13.2">
      <c r="B8" s="124"/>
      <c r="C8" s="125"/>
      <c r="D8" s="120" t="s">
        <v>96</v>
      </c>
      <c r="E8" s="125"/>
      <c r="F8" s="125"/>
      <c r="G8" s="125"/>
      <c r="H8" s="125"/>
      <c r="I8" s="125"/>
      <c r="J8" s="125"/>
      <c r="K8" s="130"/>
    </row>
    <row r="9" spans="1:70" s="131" customFormat="1" ht="36.9" customHeight="1">
      <c r="B9" s="124"/>
      <c r="C9" s="125"/>
      <c r="D9" s="125"/>
      <c r="E9" s="214" t="s">
        <v>97</v>
      </c>
      <c r="F9" s="215"/>
      <c r="G9" s="215"/>
      <c r="H9" s="215"/>
      <c r="I9" s="125"/>
      <c r="J9" s="125"/>
      <c r="K9" s="130"/>
    </row>
    <row r="10" spans="1:70" s="131" customFormat="1" ht="12">
      <c r="B10" s="124"/>
      <c r="C10" s="125"/>
      <c r="D10" s="125"/>
      <c r="E10" s="125"/>
      <c r="F10" s="125"/>
      <c r="G10" s="125"/>
      <c r="H10" s="125"/>
      <c r="I10" s="125"/>
      <c r="J10" s="125"/>
      <c r="K10" s="130"/>
    </row>
    <row r="11" spans="1:70" s="131" customFormat="1" ht="14.4" customHeight="1">
      <c r="B11" s="124"/>
      <c r="C11" s="125"/>
      <c r="D11" s="120" t="s">
        <v>21</v>
      </c>
      <c r="E11" s="125"/>
      <c r="F11" s="121" t="s">
        <v>5</v>
      </c>
      <c r="G11" s="125"/>
      <c r="H11" s="125"/>
      <c r="I11" s="120" t="s">
        <v>22</v>
      </c>
      <c r="J11" s="121" t="s">
        <v>5</v>
      </c>
      <c r="K11" s="130"/>
    </row>
    <row r="12" spans="1:70" s="131" customFormat="1" ht="14.4" customHeight="1">
      <c r="B12" s="124"/>
      <c r="C12" s="125"/>
      <c r="D12" s="120" t="s">
        <v>23</v>
      </c>
      <c r="E12" s="125"/>
      <c r="F12" s="121" t="s">
        <v>24</v>
      </c>
      <c r="G12" s="125"/>
      <c r="H12" s="125"/>
      <c r="I12" s="120" t="s">
        <v>25</v>
      </c>
      <c r="J12" s="216" t="str">
        <f>'Rekapitulace stavby'!AN8</f>
        <v>18. 7. 2018</v>
      </c>
      <c r="K12" s="130"/>
    </row>
    <row r="13" spans="1:70" s="131" customFormat="1" ht="10.8" customHeight="1">
      <c r="B13" s="124"/>
      <c r="C13" s="125"/>
      <c r="D13" s="125"/>
      <c r="E13" s="125"/>
      <c r="F13" s="125"/>
      <c r="G13" s="125"/>
      <c r="H13" s="125"/>
      <c r="I13" s="125"/>
      <c r="J13" s="125"/>
      <c r="K13" s="130"/>
    </row>
    <row r="14" spans="1:70" s="131" customFormat="1" ht="14.4" customHeight="1">
      <c r="B14" s="124"/>
      <c r="C14" s="125"/>
      <c r="D14" s="120" t="s">
        <v>27</v>
      </c>
      <c r="E14" s="125"/>
      <c r="F14" s="125"/>
      <c r="G14" s="125"/>
      <c r="H14" s="125"/>
      <c r="I14" s="120" t="s">
        <v>28</v>
      </c>
      <c r="J14" s="121" t="s">
        <v>29</v>
      </c>
      <c r="K14" s="130"/>
    </row>
    <row r="15" spans="1:70" s="131" customFormat="1" ht="18" customHeight="1">
      <c r="B15" s="124"/>
      <c r="C15" s="125"/>
      <c r="D15" s="125"/>
      <c r="E15" s="121" t="s">
        <v>30</v>
      </c>
      <c r="F15" s="125"/>
      <c r="G15" s="125"/>
      <c r="H15" s="125"/>
      <c r="I15" s="120" t="s">
        <v>31</v>
      </c>
      <c r="J15" s="121" t="s">
        <v>32</v>
      </c>
      <c r="K15" s="130"/>
    </row>
    <row r="16" spans="1:70" s="131" customFormat="1" ht="6.9" customHeight="1">
      <c r="B16" s="124"/>
      <c r="C16" s="125"/>
      <c r="D16" s="125"/>
      <c r="E16" s="125"/>
      <c r="F16" s="125"/>
      <c r="G16" s="125"/>
      <c r="H16" s="125"/>
      <c r="I16" s="125"/>
      <c r="J16" s="125"/>
      <c r="K16" s="130"/>
    </row>
    <row r="17" spans="2:11" s="131" customFormat="1" ht="14.4" customHeight="1">
      <c r="B17" s="124"/>
      <c r="C17" s="125"/>
      <c r="D17" s="120" t="s">
        <v>33</v>
      </c>
      <c r="E17" s="125"/>
      <c r="F17" s="125"/>
      <c r="G17" s="125"/>
      <c r="H17" s="125"/>
      <c r="I17" s="120" t="s">
        <v>28</v>
      </c>
      <c r="J17" s="121" t="str">
        <f>IF('Rekapitulace stavby'!AN13="Vyplň údaj","",IF('Rekapitulace stavby'!AN13="","",'Rekapitulace stavby'!AN13))</f>
        <v/>
      </c>
      <c r="K17" s="130"/>
    </row>
    <row r="18" spans="2:11" s="131" customFormat="1" ht="18" customHeight="1">
      <c r="B18" s="124"/>
      <c r="C18" s="125"/>
      <c r="D18" s="125"/>
      <c r="E18" s="121" t="str">
        <f>IF('Rekapitulace stavby'!E14="Vyplň údaj","",IF('Rekapitulace stavby'!E14="","",'Rekapitulace stavby'!E14))</f>
        <v/>
      </c>
      <c r="F18" s="125"/>
      <c r="G18" s="125"/>
      <c r="H18" s="125"/>
      <c r="I18" s="120" t="s">
        <v>31</v>
      </c>
      <c r="J18" s="121" t="str">
        <f>IF('Rekapitulace stavby'!AN14="Vyplň údaj","",IF('Rekapitulace stavby'!AN14="","",'Rekapitulace stavby'!AN14))</f>
        <v/>
      </c>
      <c r="K18" s="130"/>
    </row>
    <row r="19" spans="2:11" s="131" customFormat="1" ht="6.9" customHeight="1">
      <c r="B19" s="124"/>
      <c r="C19" s="125"/>
      <c r="D19" s="125"/>
      <c r="E19" s="125"/>
      <c r="F19" s="125"/>
      <c r="G19" s="125"/>
      <c r="H19" s="125"/>
      <c r="I19" s="125"/>
      <c r="J19" s="125"/>
      <c r="K19" s="130"/>
    </row>
    <row r="20" spans="2:11" s="131" customFormat="1" ht="14.4" customHeight="1">
      <c r="B20" s="124"/>
      <c r="C20" s="125"/>
      <c r="D20" s="120" t="s">
        <v>35</v>
      </c>
      <c r="E20" s="125"/>
      <c r="F20" s="125"/>
      <c r="G20" s="125"/>
      <c r="H20" s="125"/>
      <c r="I20" s="120" t="s">
        <v>28</v>
      </c>
      <c r="J20" s="121" t="s">
        <v>36</v>
      </c>
      <c r="K20" s="130"/>
    </row>
    <row r="21" spans="2:11" s="131" customFormat="1" ht="18" customHeight="1">
      <c r="B21" s="124"/>
      <c r="C21" s="125"/>
      <c r="D21" s="125"/>
      <c r="E21" s="121" t="s">
        <v>37</v>
      </c>
      <c r="F21" s="125"/>
      <c r="G21" s="125"/>
      <c r="H21" s="125"/>
      <c r="I21" s="120" t="s">
        <v>31</v>
      </c>
      <c r="J21" s="121" t="s">
        <v>38</v>
      </c>
      <c r="K21" s="130"/>
    </row>
    <row r="22" spans="2:11" s="131" customFormat="1" ht="6.9" customHeight="1">
      <c r="B22" s="124"/>
      <c r="C22" s="125"/>
      <c r="D22" s="125"/>
      <c r="E22" s="125"/>
      <c r="F22" s="125"/>
      <c r="G22" s="125"/>
      <c r="H22" s="125"/>
      <c r="I22" s="125"/>
      <c r="J22" s="125"/>
      <c r="K22" s="130"/>
    </row>
    <row r="23" spans="2:11" s="131" customFormat="1" ht="14.4" customHeight="1">
      <c r="B23" s="124"/>
      <c r="C23" s="125"/>
      <c r="D23" s="120" t="s">
        <v>40</v>
      </c>
      <c r="E23" s="125"/>
      <c r="F23" s="125"/>
      <c r="G23" s="125"/>
      <c r="H23" s="125"/>
      <c r="I23" s="125"/>
      <c r="J23" s="125"/>
      <c r="K23" s="130"/>
    </row>
    <row r="24" spans="2:11" s="220" customFormat="1" ht="16.5" customHeight="1">
      <c r="B24" s="217"/>
      <c r="C24" s="218"/>
      <c r="D24" s="218"/>
      <c r="E24" s="122" t="s">
        <v>5</v>
      </c>
      <c r="F24" s="122"/>
      <c r="G24" s="122"/>
      <c r="H24" s="122"/>
      <c r="I24" s="218"/>
      <c r="J24" s="218"/>
      <c r="K24" s="219"/>
    </row>
    <row r="25" spans="2:11" s="131" customFormat="1" ht="6.9" customHeight="1">
      <c r="B25" s="124"/>
      <c r="C25" s="125"/>
      <c r="D25" s="125"/>
      <c r="E25" s="125"/>
      <c r="F25" s="125"/>
      <c r="G25" s="125"/>
      <c r="H25" s="125"/>
      <c r="I25" s="125"/>
      <c r="J25" s="125"/>
      <c r="K25" s="130"/>
    </row>
    <row r="26" spans="2:11" s="131" customFormat="1" ht="6.9" customHeight="1">
      <c r="B26" s="124"/>
      <c r="C26" s="125"/>
      <c r="D26" s="169"/>
      <c r="E26" s="169"/>
      <c r="F26" s="169"/>
      <c r="G26" s="169"/>
      <c r="H26" s="169"/>
      <c r="I26" s="169"/>
      <c r="J26" s="169"/>
      <c r="K26" s="221"/>
    </row>
    <row r="27" spans="2:11" s="131" customFormat="1" ht="25.35" customHeight="1">
      <c r="B27" s="124"/>
      <c r="C27" s="125"/>
      <c r="D27" s="222" t="s">
        <v>42</v>
      </c>
      <c r="E27" s="125"/>
      <c r="F27" s="125"/>
      <c r="G27" s="125"/>
      <c r="H27" s="125"/>
      <c r="I27" s="125"/>
      <c r="J27" s="223">
        <f>ROUND(J93,2)</f>
        <v>0</v>
      </c>
      <c r="K27" s="130"/>
    </row>
    <row r="28" spans="2:11" s="131" customFormat="1" ht="6.9" customHeight="1">
      <c r="B28" s="124"/>
      <c r="C28" s="125"/>
      <c r="D28" s="169"/>
      <c r="E28" s="169"/>
      <c r="F28" s="169"/>
      <c r="G28" s="169"/>
      <c r="H28" s="169"/>
      <c r="I28" s="169"/>
      <c r="J28" s="169"/>
      <c r="K28" s="221"/>
    </row>
    <row r="29" spans="2:11" s="131" customFormat="1" ht="14.4" hidden="1" customHeight="1">
      <c r="B29" s="124"/>
      <c r="C29" s="125"/>
      <c r="D29" s="125"/>
      <c r="E29" s="125"/>
      <c r="F29" s="224" t="s">
        <v>44</v>
      </c>
      <c r="G29" s="125"/>
      <c r="H29" s="125"/>
      <c r="I29" s="224" t="s">
        <v>43</v>
      </c>
      <c r="J29" s="224" t="s">
        <v>45</v>
      </c>
      <c r="K29" s="130"/>
    </row>
    <row r="30" spans="2:11" s="131" customFormat="1" ht="14.4" hidden="1" customHeight="1">
      <c r="B30" s="124"/>
      <c r="C30" s="125"/>
      <c r="D30" s="135" t="s">
        <v>46</v>
      </c>
      <c r="E30" s="135" t="s">
        <v>47</v>
      </c>
      <c r="F30" s="225">
        <f>ROUND(SUM(BE93:BE365), 2)</f>
        <v>0</v>
      </c>
      <c r="G30" s="125"/>
      <c r="H30" s="125"/>
      <c r="I30" s="226">
        <v>0.21</v>
      </c>
      <c r="J30" s="225">
        <v>0</v>
      </c>
      <c r="K30" s="130"/>
    </row>
    <row r="31" spans="2:11" s="131" customFormat="1" ht="14.4" hidden="1" customHeight="1">
      <c r="B31" s="124"/>
      <c r="C31" s="125"/>
      <c r="D31" s="125"/>
      <c r="E31" s="135" t="s">
        <v>48</v>
      </c>
      <c r="F31" s="225">
        <f>ROUND(SUM(BF93:BF365), 2)</f>
        <v>0</v>
      </c>
      <c r="G31" s="125"/>
      <c r="H31" s="125"/>
      <c r="I31" s="226">
        <v>0.15</v>
      </c>
      <c r="J31" s="225">
        <v>0</v>
      </c>
      <c r="K31" s="130"/>
    </row>
    <row r="32" spans="2:11" s="131" customFormat="1" ht="14.4" hidden="1" customHeight="1">
      <c r="B32" s="124"/>
      <c r="C32" s="125"/>
      <c r="D32" s="125"/>
      <c r="E32" s="135" t="s">
        <v>49</v>
      </c>
      <c r="F32" s="225">
        <f>ROUND(SUM(BG93:BG365), 2)</f>
        <v>0</v>
      </c>
      <c r="G32" s="125"/>
      <c r="H32" s="125"/>
      <c r="I32" s="226">
        <v>0.21</v>
      </c>
      <c r="J32" s="225">
        <v>0</v>
      </c>
      <c r="K32" s="130"/>
    </row>
    <row r="33" spans="2:11" s="131" customFormat="1" ht="14.4" hidden="1" customHeight="1">
      <c r="B33" s="124"/>
      <c r="C33" s="125"/>
      <c r="D33" s="125"/>
      <c r="E33" s="135" t="s">
        <v>50</v>
      </c>
      <c r="F33" s="225">
        <f>ROUND(SUM(BH93:BH365), 2)</f>
        <v>0</v>
      </c>
      <c r="G33" s="125"/>
      <c r="H33" s="125"/>
      <c r="I33" s="226">
        <v>0.15</v>
      </c>
      <c r="J33" s="225">
        <v>0</v>
      </c>
      <c r="K33" s="130"/>
    </row>
    <row r="34" spans="2:11" s="131" customFormat="1" ht="14.4" hidden="1" customHeight="1">
      <c r="B34" s="124"/>
      <c r="C34" s="125"/>
      <c r="D34" s="125"/>
      <c r="E34" s="135" t="s">
        <v>51</v>
      </c>
      <c r="F34" s="225">
        <f>ROUND(SUM(BI93:BI365), 2)</f>
        <v>0</v>
      </c>
      <c r="G34" s="125"/>
      <c r="H34" s="125"/>
      <c r="I34" s="226">
        <v>0</v>
      </c>
      <c r="J34" s="225">
        <v>0</v>
      </c>
      <c r="K34" s="130"/>
    </row>
    <row r="35" spans="2:11" s="131" customFormat="1" ht="6.9" hidden="1" customHeight="1">
      <c r="B35" s="124"/>
      <c r="C35" s="125"/>
      <c r="D35" s="125"/>
      <c r="E35" s="125"/>
      <c r="F35" s="125"/>
      <c r="G35" s="125"/>
      <c r="H35" s="125"/>
      <c r="I35" s="125"/>
      <c r="J35" s="125"/>
      <c r="K35" s="130"/>
    </row>
    <row r="36" spans="2:11" s="131" customFormat="1" ht="25.35" customHeight="1">
      <c r="B36" s="124"/>
      <c r="C36" s="227"/>
      <c r="D36" s="228" t="s">
        <v>699</v>
      </c>
      <c r="E36" s="176"/>
      <c r="F36" s="176"/>
      <c r="G36" s="229" t="s">
        <v>53</v>
      </c>
      <c r="H36" s="230" t="s">
        <v>54</v>
      </c>
      <c r="I36" s="176"/>
      <c r="J36" s="231">
        <f>SUM(J27:J34)</f>
        <v>0</v>
      </c>
      <c r="K36" s="232"/>
    </row>
    <row r="37" spans="2:11" s="131" customFormat="1" ht="14.4" customHeight="1">
      <c r="B37" s="150"/>
      <c r="C37" s="151"/>
      <c r="D37" s="151"/>
      <c r="E37" s="151"/>
      <c r="F37" s="151"/>
      <c r="G37" s="151"/>
      <c r="H37" s="151"/>
      <c r="I37" s="151"/>
      <c r="J37" s="151"/>
      <c r="K37" s="152"/>
    </row>
    <row r="41" spans="2:11" s="131" customFormat="1" ht="6.9" customHeight="1">
      <c r="B41" s="153"/>
      <c r="C41" s="154"/>
      <c r="D41" s="154"/>
      <c r="E41" s="154"/>
      <c r="F41" s="154"/>
      <c r="G41" s="154"/>
      <c r="H41" s="154"/>
      <c r="I41" s="154"/>
      <c r="J41" s="154"/>
      <c r="K41" s="233"/>
    </row>
    <row r="42" spans="2:11" s="131" customFormat="1" ht="36.9" customHeight="1">
      <c r="B42" s="124"/>
      <c r="C42" s="109" t="s">
        <v>98</v>
      </c>
      <c r="D42" s="125"/>
      <c r="E42" s="125"/>
      <c r="F42" s="125"/>
      <c r="G42" s="125"/>
      <c r="H42" s="125"/>
      <c r="I42" s="125"/>
      <c r="J42" s="125"/>
      <c r="K42" s="130"/>
    </row>
    <row r="43" spans="2:11" s="131" customFormat="1" ht="6.9" customHeight="1">
      <c r="B43" s="124"/>
      <c r="C43" s="125"/>
      <c r="D43" s="125"/>
      <c r="E43" s="125"/>
      <c r="F43" s="125"/>
      <c r="G43" s="125"/>
      <c r="H43" s="125"/>
      <c r="I43" s="125"/>
      <c r="J43" s="125"/>
      <c r="K43" s="130"/>
    </row>
    <row r="44" spans="2:11" s="131" customFormat="1" ht="14.4" customHeight="1">
      <c r="B44" s="124"/>
      <c r="C44" s="120" t="s">
        <v>19</v>
      </c>
      <c r="D44" s="125"/>
      <c r="E44" s="125"/>
      <c r="F44" s="125"/>
      <c r="G44" s="125"/>
      <c r="H44" s="125"/>
      <c r="I44" s="125"/>
      <c r="J44" s="125"/>
      <c r="K44" s="130"/>
    </row>
    <row r="45" spans="2:11" s="131" customFormat="1" ht="16.5" customHeight="1">
      <c r="B45" s="124"/>
      <c r="C45" s="125"/>
      <c r="D45" s="125"/>
      <c r="E45" s="212" t="str">
        <f>E7</f>
        <v>A5044 Demolice objektu v areálu Úpravna uhlí Komořany</v>
      </c>
      <c r="F45" s="213"/>
      <c r="G45" s="213"/>
      <c r="H45" s="213"/>
      <c r="I45" s="125"/>
      <c r="J45" s="125"/>
      <c r="K45" s="130"/>
    </row>
    <row r="46" spans="2:11" s="131" customFormat="1" ht="14.4" customHeight="1">
      <c r="B46" s="124"/>
      <c r="C46" s="120" t="s">
        <v>96</v>
      </c>
      <c r="D46" s="125"/>
      <c r="E46" s="125"/>
      <c r="F46" s="125"/>
      <c r="G46" s="125"/>
      <c r="H46" s="125"/>
      <c r="I46" s="125"/>
      <c r="J46" s="125"/>
      <c r="K46" s="130"/>
    </row>
    <row r="47" spans="2:11" s="131" customFormat="1" ht="17.25" customHeight="1">
      <c r="B47" s="124"/>
      <c r="C47" s="125"/>
      <c r="D47" s="125"/>
      <c r="E47" s="214" t="str">
        <f>E9</f>
        <v>H403404 - Administrativní budova</v>
      </c>
      <c r="F47" s="215"/>
      <c r="G47" s="215"/>
      <c r="H47" s="215"/>
      <c r="I47" s="125"/>
      <c r="J47" s="125"/>
      <c r="K47" s="130"/>
    </row>
    <row r="48" spans="2:11" s="131" customFormat="1" ht="6.9" customHeight="1">
      <c r="B48" s="124"/>
      <c r="C48" s="125"/>
      <c r="D48" s="125"/>
      <c r="E48" s="125"/>
      <c r="F48" s="125"/>
      <c r="G48" s="125"/>
      <c r="H48" s="125"/>
      <c r="I48" s="125"/>
      <c r="J48" s="125"/>
      <c r="K48" s="130"/>
    </row>
    <row r="49" spans="2:47" s="131" customFormat="1" ht="18" customHeight="1">
      <c r="B49" s="124"/>
      <c r="C49" s="120" t="s">
        <v>23</v>
      </c>
      <c r="D49" s="125"/>
      <c r="E49" s="125"/>
      <c r="F49" s="121" t="str">
        <f>F12</f>
        <v>k.ú. Třebušice</v>
      </c>
      <c r="G49" s="125"/>
      <c r="H49" s="125"/>
      <c r="I49" s="120" t="s">
        <v>25</v>
      </c>
      <c r="J49" s="216" t="str">
        <f>IF(J12="","",J12)</f>
        <v>18. 7. 2018</v>
      </c>
      <c r="K49" s="130"/>
    </row>
    <row r="50" spans="2:47" s="131" customFormat="1" ht="6.9" customHeight="1">
      <c r="B50" s="124"/>
      <c r="C50" s="125"/>
      <c r="D50" s="125"/>
      <c r="E50" s="125"/>
      <c r="F50" s="125"/>
      <c r="G50" s="125"/>
      <c r="H50" s="125"/>
      <c r="I50" s="125"/>
      <c r="J50" s="125"/>
      <c r="K50" s="130"/>
    </row>
    <row r="51" spans="2:47" s="131" customFormat="1" ht="13.2">
      <c r="B51" s="124"/>
      <c r="C51" s="120" t="s">
        <v>27</v>
      </c>
      <c r="D51" s="125"/>
      <c r="E51" s="125"/>
      <c r="F51" s="121" t="str">
        <f>E15</f>
        <v>Palivový kombinát Ústí, státní podnik</v>
      </c>
      <c r="G51" s="125"/>
      <c r="H51" s="125"/>
      <c r="I51" s="120" t="s">
        <v>35</v>
      </c>
      <c r="J51" s="122" t="str">
        <f>E21</f>
        <v>Ing. Helena Žílová</v>
      </c>
      <c r="K51" s="130"/>
    </row>
    <row r="52" spans="2:47" s="131" customFormat="1" ht="14.4" customHeight="1">
      <c r="B52" s="124"/>
      <c r="C52" s="120" t="s">
        <v>33</v>
      </c>
      <c r="D52" s="125"/>
      <c r="E52" s="125"/>
      <c r="F52" s="121" t="str">
        <f>IF(E18="","",E18)</f>
        <v/>
      </c>
      <c r="G52" s="125"/>
      <c r="H52" s="125"/>
      <c r="I52" s="125"/>
      <c r="J52" s="234"/>
      <c r="K52" s="130"/>
    </row>
    <row r="53" spans="2:47" s="131" customFormat="1" ht="10.35" customHeight="1">
      <c r="B53" s="124"/>
      <c r="C53" s="125"/>
      <c r="D53" s="125"/>
      <c r="E53" s="125"/>
      <c r="F53" s="125"/>
      <c r="G53" s="125"/>
      <c r="H53" s="125"/>
      <c r="I53" s="125"/>
      <c r="J53" s="125"/>
      <c r="K53" s="130"/>
    </row>
    <row r="54" spans="2:47" s="131" customFormat="1" ht="29.25" customHeight="1">
      <c r="B54" s="124"/>
      <c r="C54" s="235" t="s">
        <v>99</v>
      </c>
      <c r="D54" s="227"/>
      <c r="E54" s="227"/>
      <c r="F54" s="227"/>
      <c r="G54" s="227"/>
      <c r="H54" s="227"/>
      <c r="I54" s="227"/>
      <c r="J54" s="236" t="s">
        <v>100</v>
      </c>
      <c r="K54" s="237"/>
    </row>
    <row r="55" spans="2:47" s="131" customFormat="1" ht="10.35" customHeight="1">
      <c r="B55" s="124"/>
      <c r="C55" s="125"/>
      <c r="D55" s="125"/>
      <c r="E55" s="125"/>
      <c r="F55" s="125"/>
      <c r="G55" s="125"/>
      <c r="H55" s="125"/>
      <c r="I55" s="125"/>
      <c r="J55" s="125"/>
      <c r="K55" s="130"/>
    </row>
    <row r="56" spans="2:47" s="131" customFormat="1" ht="29.25" customHeight="1">
      <c r="B56" s="124"/>
      <c r="C56" s="238" t="s">
        <v>101</v>
      </c>
      <c r="D56" s="125"/>
      <c r="E56" s="125"/>
      <c r="F56" s="125"/>
      <c r="G56" s="125"/>
      <c r="H56" s="125"/>
      <c r="I56" s="125"/>
      <c r="J56" s="223">
        <f>J93</f>
        <v>0</v>
      </c>
      <c r="K56" s="130"/>
      <c r="AU56" s="103" t="s">
        <v>102</v>
      </c>
    </row>
    <row r="57" spans="2:47" s="245" customFormat="1" ht="24.9" customHeight="1">
      <c r="B57" s="239"/>
      <c r="C57" s="240"/>
      <c r="D57" s="241" t="s">
        <v>103</v>
      </c>
      <c r="E57" s="242"/>
      <c r="F57" s="242"/>
      <c r="G57" s="242"/>
      <c r="H57" s="242"/>
      <c r="I57" s="242"/>
      <c r="J57" s="243">
        <f>J94</f>
        <v>0</v>
      </c>
      <c r="K57" s="244"/>
    </row>
    <row r="58" spans="2:47" s="252" customFormat="1" ht="19.95" customHeight="1">
      <c r="B58" s="246"/>
      <c r="C58" s="247"/>
      <c r="D58" s="248" t="s">
        <v>104</v>
      </c>
      <c r="E58" s="249"/>
      <c r="F58" s="249"/>
      <c r="G58" s="249"/>
      <c r="H58" s="249"/>
      <c r="I58" s="249"/>
      <c r="J58" s="250">
        <f>J95</f>
        <v>0</v>
      </c>
      <c r="K58" s="251"/>
    </row>
    <row r="59" spans="2:47" s="252" customFormat="1" ht="19.95" customHeight="1">
      <c r="B59" s="246"/>
      <c r="C59" s="247"/>
      <c r="D59" s="248" t="s">
        <v>105</v>
      </c>
      <c r="E59" s="249"/>
      <c r="F59" s="249"/>
      <c r="G59" s="249"/>
      <c r="H59" s="249"/>
      <c r="I59" s="249"/>
      <c r="J59" s="250">
        <f>J112</f>
        <v>0</v>
      </c>
      <c r="K59" s="251"/>
    </row>
    <row r="60" spans="2:47" s="252" customFormat="1" ht="19.95" customHeight="1">
      <c r="B60" s="246"/>
      <c r="C60" s="247"/>
      <c r="D60" s="248" t="s">
        <v>106</v>
      </c>
      <c r="E60" s="249"/>
      <c r="F60" s="249"/>
      <c r="G60" s="249"/>
      <c r="H60" s="249"/>
      <c r="I60" s="249"/>
      <c r="J60" s="250">
        <f>J119</f>
        <v>0</v>
      </c>
      <c r="K60" s="251"/>
    </row>
    <row r="61" spans="2:47" s="252" customFormat="1" ht="19.95" customHeight="1">
      <c r="B61" s="246"/>
      <c r="C61" s="247"/>
      <c r="D61" s="248" t="s">
        <v>107</v>
      </c>
      <c r="E61" s="249"/>
      <c r="F61" s="249"/>
      <c r="G61" s="249"/>
      <c r="H61" s="249"/>
      <c r="I61" s="249"/>
      <c r="J61" s="250">
        <f>J140</f>
        <v>0</v>
      </c>
      <c r="K61" s="251"/>
    </row>
    <row r="62" spans="2:47" s="252" customFormat="1" ht="19.95" customHeight="1">
      <c r="B62" s="246"/>
      <c r="C62" s="247"/>
      <c r="D62" s="248" t="s">
        <v>108</v>
      </c>
      <c r="E62" s="249"/>
      <c r="F62" s="249"/>
      <c r="G62" s="249"/>
      <c r="H62" s="249"/>
      <c r="I62" s="249"/>
      <c r="J62" s="250">
        <f>J147</f>
        <v>0</v>
      </c>
      <c r="K62" s="251"/>
    </row>
    <row r="63" spans="2:47" s="252" customFormat="1" ht="19.95" customHeight="1">
      <c r="B63" s="246"/>
      <c r="C63" s="247"/>
      <c r="D63" s="248" t="s">
        <v>109</v>
      </c>
      <c r="E63" s="249"/>
      <c r="F63" s="249"/>
      <c r="G63" s="249"/>
      <c r="H63" s="249"/>
      <c r="I63" s="249"/>
      <c r="J63" s="250">
        <f>J154</f>
        <v>0</v>
      </c>
      <c r="K63" s="251"/>
    </row>
    <row r="64" spans="2:47" s="252" customFormat="1" ht="19.95" customHeight="1">
      <c r="B64" s="246"/>
      <c r="C64" s="247"/>
      <c r="D64" s="248" t="s">
        <v>110</v>
      </c>
      <c r="E64" s="249"/>
      <c r="F64" s="249"/>
      <c r="G64" s="249"/>
      <c r="H64" s="249"/>
      <c r="I64" s="249"/>
      <c r="J64" s="250">
        <f>J169</f>
        <v>0</v>
      </c>
      <c r="K64" s="251"/>
    </row>
    <row r="65" spans="2:12" s="252" customFormat="1" ht="19.95" customHeight="1">
      <c r="B65" s="246"/>
      <c r="C65" s="247"/>
      <c r="D65" s="248" t="s">
        <v>111</v>
      </c>
      <c r="E65" s="249"/>
      <c r="F65" s="249"/>
      <c r="G65" s="249"/>
      <c r="H65" s="249"/>
      <c r="I65" s="249"/>
      <c r="J65" s="250">
        <f>J242</f>
        <v>0</v>
      </c>
      <c r="K65" s="251"/>
    </row>
    <row r="66" spans="2:12" s="252" customFormat="1" ht="19.95" customHeight="1">
      <c r="B66" s="246"/>
      <c r="C66" s="247"/>
      <c r="D66" s="248" t="s">
        <v>112</v>
      </c>
      <c r="E66" s="249"/>
      <c r="F66" s="249"/>
      <c r="G66" s="249"/>
      <c r="H66" s="249"/>
      <c r="I66" s="249"/>
      <c r="J66" s="250">
        <f>J297</f>
        <v>0</v>
      </c>
      <c r="K66" s="251"/>
    </row>
    <row r="67" spans="2:12" s="245" customFormat="1" ht="24.9" customHeight="1">
      <c r="B67" s="239"/>
      <c r="C67" s="240"/>
      <c r="D67" s="241" t="s">
        <v>113</v>
      </c>
      <c r="E67" s="242"/>
      <c r="F67" s="242"/>
      <c r="G67" s="242"/>
      <c r="H67" s="242"/>
      <c r="I67" s="242"/>
      <c r="J67" s="243">
        <f>J299</f>
        <v>0</v>
      </c>
      <c r="K67" s="244"/>
    </row>
    <row r="68" spans="2:12" s="252" customFormat="1" ht="19.95" customHeight="1">
      <c r="B68" s="246"/>
      <c r="C68" s="247"/>
      <c r="D68" s="248" t="s">
        <v>114</v>
      </c>
      <c r="E68" s="249"/>
      <c r="F68" s="249"/>
      <c r="G68" s="249"/>
      <c r="H68" s="249"/>
      <c r="I68" s="249"/>
      <c r="J68" s="250">
        <f>J300</f>
        <v>0</v>
      </c>
      <c r="K68" s="251"/>
    </row>
    <row r="69" spans="2:12" s="252" customFormat="1" ht="19.95" customHeight="1">
      <c r="B69" s="246"/>
      <c r="C69" s="247"/>
      <c r="D69" s="248" t="s">
        <v>115</v>
      </c>
      <c r="E69" s="249"/>
      <c r="F69" s="249"/>
      <c r="G69" s="249"/>
      <c r="H69" s="249"/>
      <c r="I69" s="249"/>
      <c r="J69" s="250">
        <f>J331</f>
        <v>0</v>
      </c>
      <c r="K69" s="251"/>
    </row>
    <row r="70" spans="2:12" s="252" customFormat="1" ht="19.95" customHeight="1">
      <c r="B70" s="246"/>
      <c r="C70" s="247"/>
      <c r="D70" s="248" t="s">
        <v>116</v>
      </c>
      <c r="E70" s="249"/>
      <c r="F70" s="249"/>
      <c r="G70" s="249"/>
      <c r="H70" s="249"/>
      <c r="I70" s="249"/>
      <c r="J70" s="250">
        <f>J337</f>
        <v>0</v>
      </c>
      <c r="K70" s="251"/>
    </row>
    <row r="71" spans="2:12" s="252" customFormat="1" ht="19.95" customHeight="1">
      <c r="B71" s="246"/>
      <c r="C71" s="247"/>
      <c r="D71" s="248" t="s">
        <v>117</v>
      </c>
      <c r="E71" s="249"/>
      <c r="F71" s="249"/>
      <c r="G71" s="249"/>
      <c r="H71" s="249"/>
      <c r="I71" s="249"/>
      <c r="J71" s="250">
        <f>J345</f>
        <v>0</v>
      </c>
      <c r="K71" s="251"/>
    </row>
    <row r="72" spans="2:12" s="245" customFormat="1" ht="24.9" customHeight="1">
      <c r="B72" s="239"/>
      <c r="C72" s="240"/>
      <c r="D72" s="241" t="s">
        <v>118</v>
      </c>
      <c r="E72" s="242"/>
      <c r="F72" s="242"/>
      <c r="G72" s="242"/>
      <c r="H72" s="242"/>
      <c r="I72" s="242"/>
      <c r="J72" s="243">
        <f>J362</f>
        <v>0</v>
      </c>
      <c r="K72" s="244"/>
    </row>
    <row r="73" spans="2:12" s="252" customFormat="1" ht="19.95" customHeight="1">
      <c r="B73" s="246"/>
      <c r="C73" s="247"/>
      <c r="D73" s="248" t="s">
        <v>119</v>
      </c>
      <c r="E73" s="249"/>
      <c r="F73" s="249"/>
      <c r="G73" s="249"/>
      <c r="H73" s="249"/>
      <c r="I73" s="249"/>
      <c r="J73" s="250">
        <f>J363</f>
        <v>0</v>
      </c>
      <c r="K73" s="251"/>
    </row>
    <row r="74" spans="2:12" s="131" customFormat="1" ht="21.75" customHeight="1">
      <c r="B74" s="124"/>
      <c r="C74" s="125"/>
      <c r="D74" s="125"/>
      <c r="E74" s="125"/>
      <c r="F74" s="125"/>
      <c r="G74" s="125"/>
      <c r="H74" s="125"/>
      <c r="I74" s="125"/>
      <c r="J74" s="125"/>
      <c r="K74" s="130"/>
    </row>
    <row r="75" spans="2:12" s="131" customFormat="1" ht="6.9" customHeight="1">
      <c r="B75" s="150"/>
      <c r="C75" s="151"/>
      <c r="D75" s="151"/>
      <c r="E75" s="151"/>
      <c r="F75" s="151"/>
      <c r="G75" s="151"/>
      <c r="H75" s="151"/>
      <c r="I75" s="151"/>
      <c r="J75" s="151"/>
      <c r="K75" s="152"/>
    </row>
    <row r="79" spans="2:12" s="131" customFormat="1" ht="6.9" customHeight="1">
      <c r="B79" s="153"/>
      <c r="C79" s="154"/>
      <c r="D79" s="154"/>
      <c r="E79" s="154"/>
      <c r="F79" s="154"/>
      <c r="G79" s="154"/>
      <c r="H79" s="154"/>
      <c r="I79" s="154"/>
      <c r="J79" s="154"/>
      <c r="K79" s="154"/>
      <c r="L79" s="124"/>
    </row>
    <row r="80" spans="2:12" s="131" customFormat="1" ht="36.9" customHeight="1">
      <c r="B80" s="124"/>
      <c r="C80" s="155" t="s">
        <v>120</v>
      </c>
      <c r="L80" s="124"/>
    </row>
    <row r="81" spans="2:65" s="131" customFormat="1" ht="6.9" customHeight="1">
      <c r="B81" s="124"/>
      <c r="L81" s="124"/>
    </row>
    <row r="82" spans="2:65" s="131" customFormat="1" ht="14.4" customHeight="1">
      <c r="B82" s="124"/>
      <c r="C82" s="157" t="s">
        <v>19</v>
      </c>
      <c r="L82" s="124"/>
    </row>
    <row r="83" spans="2:65" s="131" customFormat="1" ht="16.5" customHeight="1">
      <c r="B83" s="124"/>
      <c r="E83" s="253" t="str">
        <f>E7</f>
        <v>A5044 Demolice objektu v areálu Úpravna uhlí Komořany</v>
      </c>
      <c r="F83" s="254"/>
      <c r="G83" s="254"/>
      <c r="H83" s="254"/>
      <c r="L83" s="124"/>
    </row>
    <row r="84" spans="2:65" s="131" customFormat="1" ht="14.4" customHeight="1">
      <c r="B84" s="124"/>
      <c r="C84" s="157" t="s">
        <v>96</v>
      </c>
      <c r="L84" s="124"/>
    </row>
    <row r="85" spans="2:65" s="131" customFormat="1" ht="17.25" customHeight="1">
      <c r="B85" s="124"/>
      <c r="E85" s="162" t="str">
        <f>E9</f>
        <v>H403404 - Administrativní budova</v>
      </c>
      <c r="F85" s="255"/>
      <c r="G85" s="255"/>
      <c r="H85" s="255"/>
      <c r="L85" s="124"/>
    </row>
    <row r="86" spans="2:65" s="131" customFormat="1" ht="6.9" customHeight="1">
      <c r="B86" s="124"/>
      <c r="L86" s="124"/>
    </row>
    <row r="87" spans="2:65" s="131" customFormat="1" ht="18" customHeight="1">
      <c r="B87" s="124"/>
      <c r="C87" s="157" t="s">
        <v>23</v>
      </c>
      <c r="F87" s="256" t="str">
        <f>F12</f>
        <v>k.ú. Třebušice</v>
      </c>
      <c r="I87" s="157" t="s">
        <v>25</v>
      </c>
      <c r="J87" s="257" t="str">
        <f>IF(J12="","",J12)</f>
        <v>18. 7. 2018</v>
      </c>
      <c r="L87" s="124"/>
    </row>
    <row r="88" spans="2:65" s="131" customFormat="1" ht="6.9" customHeight="1">
      <c r="B88" s="124"/>
      <c r="L88" s="124"/>
    </row>
    <row r="89" spans="2:65" s="131" customFormat="1" ht="13.2">
      <c r="B89" s="124"/>
      <c r="C89" s="157" t="s">
        <v>27</v>
      </c>
      <c r="F89" s="256" t="str">
        <f>E15</f>
        <v>Palivový kombinát Ústí, státní podnik</v>
      </c>
      <c r="I89" s="157" t="s">
        <v>35</v>
      </c>
      <c r="J89" s="256" t="str">
        <f>E21</f>
        <v>Ing. Helena Žílová</v>
      </c>
      <c r="L89" s="124"/>
    </row>
    <row r="90" spans="2:65" s="131" customFormat="1" ht="14.4" customHeight="1">
      <c r="B90" s="124"/>
      <c r="C90" s="157" t="s">
        <v>33</v>
      </c>
      <c r="F90" s="256" t="str">
        <f>IF(E18="","",E18)</f>
        <v/>
      </c>
      <c r="L90" s="124"/>
    </row>
    <row r="91" spans="2:65" s="131" customFormat="1" ht="10.35" customHeight="1">
      <c r="B91" s="124"/>
      <c r="L91" s="124"/>
    </row>
    <row r="92" spans="2:65" s="262" customFormat="1" ht="29.25" customHeight="1">
      <c r="B92" s="258"/>
      <c r="C92" s="259" t="s">
        <v>121</v>
      </c>
      <c r="D92" s="260" t="s">
        <v>60</v>
      </c>
      <c r="E92" s="260" t="s">
        <v>57</v>
      </c>
      <c r="F92" s="260" t="s">
        <v>122</v>
      </c>
      <c r="G92" s="260" t="s">
        <v>123</v>
      </c>
      <c r="H92" s="260" t="s">
        <v>124</v>
      </c>
      <c r="I92" s="260" t="s">
        <v>125</v>
      </c>
      <c r="J92" s="260" t="s">
        <v>100</v>
      </c>
      <c r="K92" s="261" t="s">
        <v>126</v>
      </c>
      <c r="L92" s="258"/>
      <c r="M92" s="180" t="s">
        <v>127</v>
      </c>
      <c r="N92" s="181" t="s">
        <v>46</v>
      </c>
      <c r="O92" s="181" t="s">
        <v>128</v>
      </c>
      <c r="P92" s="181" t="s">
        <v>129</v>
      </c>
      <c r="Q92" s="181" t="s">
        <v>130</v>
      </c>
      <c r="R92" s="181" t="s">
        <v>131</v>
      </c>
      <c r="S92" s="181" t="s">
        <v>132</v>
      </c>
      <c r="T92" s="182" t="s">
        <v>133</v>
      </c>
    </row>
    <row r="93" spans="2:65" s="131" customFormat="1" ht="29.25" customHeight="1">
      <c r="B93" s="124"/>
      <c r="C93" s="184" t="s">
        <v>101</v>
      </c>
      <c r="J93" s="263">
        <f>BK93</f>
        <v>0</v>
      </c>
      <c r="L93" s="124"/>
      <c r="M93" s="183"/>
      <c r="N93" s="169"/>
      <c r="O93" s="169"/>
      <c r="P93" s="264">
        <f>P94+P299+P362</f>
        <v>0</v>
      </c>
      <c r="Q93" s="169"/>
      <c r="R93" s="264">
        <f>R94+R299+R362</f>
        <v>192.98093138999999</v>
      </c>
      <c r="S93" s="169"/>
      <c r="T93" s="265">
        <f>T94+T299+T362</f>
        <v>1464.1311639999999</v>
      </c>
      <c r="AT93" s="103" t="s">
        <v>74</v>
      </c>
      <c r="AU93" s="103" t="s">
        <v>102</v>
      </c>
      <c r="BK93" s="266">
        <f>BK94+BK299+BK362</f>
        <v>0</v>
      </c>
    </row>
    <row r="94" spans="2:65" s="268" customFormat="1" ht="37.35" customHeight="1">
      <c r="B94" s="267"/>
      <c r="D94" s="269" t="s">
        <v>74</v>
      </c>
      <c r="E94" s="270" t="s">
        <v>134</v>
      </c>
      <c r="F94" s="270" t="s">
        <v>135</v>
      </c>
      <c r="J94" s="271">
        <f>BK94</f>
        <v>0</v>
      </c>
      <c r="L94" s="267"/>
      <c r="M94" s="272"/>
      <c r="N94" s="273"/>
      <c r="O94" s="273"/>
      <c r="P94" s="274">
        <f>P95+P112+P119+P140+P147+P154+P169+P242+P297</f>
        <v>0</v>
      </c>
      <c r="Q94" s="273"/>
      <c r="R94" s="274">
        <f>R95+R112+R119+R140+R147+R154+R169+R242+R297</f>
        <v>178.39663489</v>
      </c>
      <c r="S94" s="273"/>
      <c r="T94" s="275">
        <f>T95+T112+T119+T140+T147+T154+T169+T242+T297</f>
        <v>1444.1874299999999</v>
      </c>
      <c r="AR94" s="269" t="s">
        <v>83</v>
      </c>
      <c r="AT94" s="276" t="s">
        <v>74</v>
      </c>
      <c r="AU94" s="276" t="s">
        <v>75</v>
      </c>
      <c r="AY94" s="269" t="s">
        <v>136</v>
      </c>
      <c r="BK94" s="277">
        <f>BK95+BK112+BK119+BK140+BK147+BK154+BK169+BK242+BK297</f>
        <v>0</v>
      </c>
    </row>
    <row r="95" spans="2:65" s="268" customFormat="1" ht="19.95" customHeight="1">
      <c r="B95" s="267"/>
      <c r="D95" s="269" t="s">
        <v>74</v>
      </c>
      <c r="E95" s="278" t="s">
        <v>83</v>
      </c>
      <c r="F95" s="278" t="s">
        <v>137</v>
      </c>
      <c r="J95" s="279">
        <f>BK95</f>
        <v>0</v>
      </c>
      <c r="L95" s="267"/>
      <c r="M95" s="272"/>
      <c r="N95" s="273"/>
      <c r="O95" s="273"/>
      <c r="P95" s="274">
        <f>SUM(P96:P111)</f>
        <v>0</v>
      </c>
      <c r="Q95" s="273"/>
      <c r="R95" s="274">
        <f>SUM(R96:R111)</f>
        <v>53.945999999999998</v>
      </c>
      <c r="S95" s="273"/>
      <c r="T95" s="275">
        <f>SUM(T96:T111)</f>
        <v>29.231999999999996</v>
      </c>
      <c r="AR95" s="269" t="s">
        <v>83</v>
      </c>
      <c r="AT95" s="276" t="s">
        <v>74</v>
      </c>
      <c r="AU95" s="276" t="s">
        <v>83</v>
      </c>
      <c r="AY95" s="269" t="s">
        <v>136</v>
      </c>
      <c r="BK95" s="277">
        <f>SUM(BK96:BK111)</f>
        <v>0</v>
      </c>
    </row>
    <row r="96" spans="2:65" s="131" customFormat="1" ht="63.75" customHeight="1">
      <c r="B96" s="124"/>
      <c r="C96" s="280" t="s">
        <v>83</v>
      </c>
      <c r="D96" s="280" t="s">
        <v>138</v>
      </c>
      <c r="E96" s="281" t="s">
        <v>139</v>
      </c>
      <c r="F96" s="282" t="s">
        <v>140</v>
      </c>
      <c r="G96" s="283" t="s">
        <v>93</v>
      </c>
      <c r="H96" s="284">
        <v>100.8</v>
      </c>
      <c r="I96" s="8"/>
      <c r="J96" s="285">
        <f>ROUND(I96*H96,2)</f>
        <v>0</v>
      </c>
      <c r="K96" s="282" t="s">
        <v>141</v>
      </c>
      <c r="L96" s="124"/>
      <c r="M96" s="286" t="s">
        <v>5</v>
      </c>
      <c r="N96" s="287" t="s">
        <v>47</v>
      </c>
      <c r="O96" s="125"/>
      <c r="P96" s="288">
        <f>O96*H96</f>
        <v>0</v>
      </c>
      <c r="Q96" s="288">
        <v>0</v>
      </c>
      <c r="R96" s="288">
        <f>Q96*H96</f>
        <v>0</v>
      </c>
      <c r="S96" s="288">
        <v>0</v>
      </c>
      <c r="T96" s="289">
        <f>S96*H96</f>
        <v>0</v>
      </c>
      <c r="AR96" s="103" t="s">
        <v>142</v>
      </c>
      <c r="AT96" s="103" t="s">
        <v>138</v>
      </c>
      <c r="AU96" s="103" t="s">
        <v>85</v>
      </c>
      <c r="AY96" s="103" t="s">
        <v>136</v>
      </c>
      <c r="BE96" s="290">
        <f>IF(N96="základní",J96,0)</f>
        <v>0</v>
      </c>
      <c r="BF96" s="290">
        <f>IF(N96="snížená",J96,0)</f>
        <v>0</v>
      </c>
      <c r="BG96" s="290">
        <f>IF(N96="zákl. přenesená",J96,0)</f>
        <v>0</v>
      </c>
      <c r="BH96" s="290">
        <f>IF(N96="sníž. přenesená",J96,0)</f>
        <v>0</v>
      </c>
      <c r="BI96" s="290">
        <f>IF(N96="nulová",J96,0)</f>
        <v>0</v>
      </c>
      <c r="BJ96" s="103" t="s">
        <v>83</v>
      </c>
      <c r="BK96" s="290">
        <f>ROUND(I96*H96,2)</f>
        <v>0</v>
      </c>
      <c r="BL96" s="103" t="s">
        <v>142</v>
      </c>
      <c r="BM96" s="103" t="s">
        <v>143</v>
      </c>
    </row>
    <row r="97" spans="2:65" s="131" customFormat="1" ht="180">
      <c r="B97" s="124"/>
      <c r="D97" s="291" t="s">
        <v>144</v>
      </c>
      <c r="F97" s="292" t="s">
        <v>145</v>
      </c>
      <c r="L97" s="124"/>
      <c r="M97" s="293"/>
      <c r="N97" s="125"/>
      <c r="O97" s="125"/>
      <c r="P97" s="125"/>
      <c r="Q97" s="125"/>
      <c r="R97" s="125"/>
      <c r="S97" s="125"/>
      <c r="T97" s="173"/>
      <c r="AT97" s="103" t="s">
        <v>144</v>
      </c>
      <c r="AU97" s="103" t="s">
        <v>85</v>
      </c>
    </row>
    <row r="98" spans="2:65" s="295" customFormat="1" ht="12">
      <c r="B98" s="294"/>
      <c r="D98" s="291" t="s">
        <v>146</v>
      </c>
      <c r="E98" s="296" t="s">
        <v>5</v>
      </c>
      <c r="F98" s="297" t="s">
        <v>147</v>
      </c>
      <c r="H98" s="298">
        <v>100.8</v>
      </c>
      <c r="L98" s="294"/>
      <c r="M98" s="299"/>
      <c r="N98" s="300"/>
      <c r="O98" s="300"/>
      <c r="P98" s="300"/>
      <c r="Q98" s="300"/>
      <c r="R98" s="300"/>
      <c r="S98" s="300"/>
      <c r="T98" s="301"/>
      <c r="AT98" s="296" t="s">
        <v>146</v>
      </c>
      <c r="AU98" s="296" t="s">
        <v>85</v>
      </c>
      <c r="AV98" s="295" t="s">
        <v>85</v>
      </c>
      <c r="AW98" s="295" t="s">
        <v>39</v>
      </c>
      <c r="AX98" s="295" t="s">
        <v>83</v>
      </c>
      <c r="AY98" s="296" t="s">
        <v>136</v>
      </c>
    </row>
    <row r="99" spans="2:65" s="131" customFormat="1" ht="38.25" customHeight="1">
      <c r="B99" s="124"/>
      <c r="C99" s="280" t="s">
        <v>85</v>
      </c>
      <c r="D99" s="280" t="s">
        <v>138</v>
      </c>
      <c r="E99" s="281" t="s">
        <v>148</v>
      </c>
      <c r="F99" s="282" t="s">
        <v>149</v>
      </c>
      <c r="G99" s="283" t="s">
        <v>93</v>
      </c>
      <c r="H99" s="284">
        <v>100.8</v>
      </c>
      <c r="I99" s="8"/>
      <c r="J99" s="285">
        <f>ROUND(I99*H99,2)</f>
        <v>0</v>
      </c>
      <c r="K99" s="282" t="s">
        <v>141</v>
      </c>
      <c r="L99" s="124"/>
      <c r="M99" s="286" t="s">
        <v>5</v>
      </c>
      <c r="N99" s="287" t="s">
        <v>47</v>
      </c>
      <c r="O99" s="125"/>
      <c r="P99" s="288">
        <f>O99*H99</f>
        <v>0</v>
      </c>
      <c r="Q99" s="288">
        <v>0</v>
      </c>
      <c r="R99" s="288">
        <f>Q99*H99</f>
        <v>0</v>
      </c>
      <c r="S99" s="288">
        <v>0.28999999999999998</v>
      </c>
      <c r="T99" s="289">
        <f>S99*H99</f>
        <v>29.231999999999996</v>
      </c>
      <c r="AR99" s="103" t="s">
        <v>142</v>
      </c>
      <c r="AT99" s="103" t="s">
        <v>138</v>
      </c>
      <c r="AU99" s="103" t="s">
        <v>85</v>
      </c>
      <c r="AY99" s="103" t="s">
        <v>136</v>
      </c>
      <c r="BE99" s="290">
        <f>IF(N99="základní",J99,0)</f>
        <v>0</v>
      </c>
      <c r="BF99" s="290">
        <f>IF(N99="snížená",J99,0)</f>
        <v>0</v>
      </c>
      <c r="BG99" s="290">
        <f>IF(N99="zákl. přenesená",J99,0)</f>
        <v>0</v>
      </c>
      <c r="BH99" s="290">
        <f>IF(N99="sníž. přenesená",J99,0)</f>
        <v>0</v>
      </c>
      <c r="BI99" s="290">
        <f>IF(N99="nulová",J99,0)</f>
        <v>0</v>
      </c>
      <c r="BJ99" s="103" t="s">
        <v>83</v>
      </c>
      <c r="BK99" s="290">
        <f>ROUND(I99*H99,2)</f>
        <v>0</v>
      </c>
      <c r="BL99" s="103" t="s">
        <v>142</v>
      </c>
      <c r="BM99" s="103" t="s">
        <v>150</v>
      </c>
    </row>
    <row r="100" spans="2:65" s="131" customFormat="1" ht="312">
      <c r="B100" s="124"/>
      <c r="D100" s="291" t="s">
        <v>144</v>
      </c>
      <c r="F100" s="292" t="s">
        <v>151</v>
      </c>
      <c r="L100" s="124"/>
      <c r="M100" s="293"/>
      <c r="N100" s="125"/>
      <c r="O100" s="125"/>
      <c r="P100" s="125"/>
      <c r="Q100" s="125"/>
      <c r="R100" s="125"/>
      <c r="S100" s="125"/>
      <c r="T100" s="173"/>
      <c r="AT100" s="103" t="s">
        <v>144</v>
      </c>
      <c r="AU100" s="103" t="s">
        <v>85</v>
      </c>
    </row>
    <row r="101" spans="2:65" s="295" customFormat="1" ht="12">
      <c r="B101" s="294"/>
      <c r="D101" s="291" t="s">
        <v>146</v>
      </c>
      <c r="E101" s="296" t="s">
        <v>5</v>
      </c>
      <c r="F101" s="297" t="s">
        <v>147</v>
      </c>
      <c r="H101" s="298">
        <v>100.8</v>
      </c>
      <c r="L101" s="294"/>
      <c r="M101" s="299"/>
      <c r="N101" s="300"/>
      <c r="O101" s="300"/>
      <c r="P101" s="300"/>
      <c r="Q101" s="300"/>
      <c r="R101" s="300"/>
      <c r="S101" s="300"/>
      <c r="T101" s="301"/>
      <c r="AT101" s="296" t="s">
        <v>146</v>
      </c>
      <c r="AU101" s="296" t="s">
        <v>85</v>
      </c>
      <c r="AV101" s="295" t="s">
        <v>85</v>
      </c>
      <c r="AW101" s="295" t="s">
        <v>39</v>
      </c>
      <c r="AX101" s="295" t="s">
        <v>83</v>
      </c>
      <c r="AY101" s="296" t="s">
        <v>136</v>
      </c>
    </row>
    <row r="102" spans="2:65" s="131" customFormat="1" ht="51" customHeight="1">
      <c r="B102" s="124"/>
      <c r="C102" s="280" t="s">
        <v>152</v>
      </c>
      <c r="D102" s="280" t="s">
        <v>138</v>
      </c>
      <c r="E102" s="281" t="s">
        <v>153</v>
      </c>
      <c r="F102" s="282" t="s">
        <v>154</v>
      </c>
      <c r="G102" s="283" t="s">
        <v>155</v>
      </c>
      <c r="H102" s="284">
        <v>15.12</v>
      </c>
      <c r="I102" s="8"/>
      <c r="J102" s="285">
        <f>ROUND(I102*H102,2)</f>
        <v>0</v>
      </c>
      <c r="K102" s="282" t="s">
        <v>141</v>
      </c>
      <c r="L102" s="124"/>
      <c r="M102" s="286" t="s">
        <v>5</v>
      </c>
      <c r="N102" s="287" t="s">
        <v>47</v>
      </c>
      <c r="O102" s="125"/>
      <c r="P102" s="288">
        <f>O102*H102</f>
        <v>0</v>
      </c>
      <c r="Q102" s="288">
        <v>0</v>
      </c>
      <c r="R102" s="288">
        <f>Q102*H102</f>
        <v>0</v>
      </c>
      <c r="S102" s="288">
        <v>0</v>
      </c>
      <c r="T102" s="289">
        <f>S102*H102</f>
        <v>0</v>
      </c>
      <c r="AR102" s="103" t="s">
        <v>142</v>
      </c>
      <c r="AT102" s="103" t="s">
        <v>138</v>
      </c>
      <c r="AU102" s="103" t="s">
        <v>85</v>
      </c>
      <c r="AY102" s="103" t="s">
        <v>136</v>
      </c>
      <c r="BE102" s="290">
        <f>IF(N102="základní",J102,0)</f>
        <v>0</v>
      </c>
      <c r="BF102" s="290">
        <f>IF(N102="snížená",J102,0)</f>
        <v>0</v>
      </c>
      <c r="BG102" s="290">
        <f>IF(N102="zákl. přenesená",J102,0)</f>
        <v>0</v>
      </c>
      <c r="BH102" s="290">
        <f>IF(N102="sníž. přenesená",J102,0)</f>
        <v>0</v>
      </c>
      <c r="BI102" s="290">
        <f>IF(N102="nulová",J102,0)</f>
        <v>0</v>
      </c>
      <c r="BJ102" s="103" t="s">
        <v>83</v>
      </c>
      <c r="BK102" s="290">
        <f>ROUND(I102*H102,2)</f>
        <v>0</v>
      </c>
      <c r="BL102" s="103" t="s">
        <v>142</v>
      </c>
      <c r="BM102" s="103" t="s">
        <v>156</v>
      </c>
    </row>
    <row r="103" spans="2:65" s="131" customFormat="1" ht="409.6">
      <c r="B103" s="124"/>
      <c r="D103" s="291" t="s">
        <v>144</v>
      </c>
      <c r="F103" s="302" t="s">
        <v>157</v>
      </c>
      <c r="L103" s="124"/>
      <c r="M103" s="293"/>
      <c r="N103" s="125"/>
      <c r="O103" s="125"/>
      <c r="P103" s="125"/>
      <c r="Q103" s="125"/>
      <c r="R103" s="125"/>
      <c r="S103" s="125"/>
      <c r="T103" s="173"/>
      <c r="AT103" s="103" t="s">
        <v>144</v>
      </c>
      <c r="AU103" s="103" t="s">
        <v>85</v>
      </c>
    </row>
    <row r="104" spans="2:65" s="295" customFormat="1" ht="12">
      <c r="B104" s="294"/>
      <c r="D104" s="291" t="s">
        <v>146</v>
      </c>
      <c r="E104" s="296" t="s">
        <v>5</v>
      </c>
      <c r="F104" s="297" t="s">
        <v>158</v>
      </c>
      <c r="H104" s="298">
        <v>15.12</v>
      </c>
      <c r="L104" s="294"/>
      <c r="M104" s="299"/>
      <c r="N104" s="300"/>
      <c r="O104" s="300"/>
      <c r="P104" s="300"/>
      <c r="Q104" s="300"/>
      <c r="R104" s="300"/>
      <c r="S104" s="300"/>
      <c r="T104" s="301"/>
      <c r="AT104" s="296" t="s">
        <v>146</v>
      </c>
      <c r="AU104" s="296" t="s">
        <v>85</v>
      </c>
      <c r="AV104" s="295" t="s">
        <v>85</v>
      </c>
      <c r="AW104" s="295" t="s">
        <v>39</v>
      </c>
      <c r="AX104" s="295" t="s">
        <v>83</v>
      </c>
      <c r="AY104" s="296" t="s">
        <v>136</v>
      </c>
    </row>
    <row r="105" spans="2:65" s="131" customFormat="1" ht="16.5" customHeight="1">
      <c r="B105" s="124"/>
      <c r="C105" s="303" t="s">
        <v>142</v>
      </c>
      <c r="D105" s="303" t="s">
        <v>159</v>
      </c>
      <c r="E105" s="304" t="s">
        <v>160</v>
      </c>
      <c r="F105" s="305" t="s">
        <v>161</v>
      </c>
      <c r="G105" s="306" t="s">
        <v>162</v>
      </c>
      <c r="H105" s="307">
        <v>27.972000000000001</v>
      </c>
      <c r="I105" s="9"/>
      <c r="J105" s="308">
        <f>ROUND(I105*H105,2)</f>
        <v>0</v>
      </c>
      <c r="K105" s="305" t="s">
        <v>141</v>
      </c>
      <c r="L105" s="309"/>
      <c r="M105" s="310" t="s">
        <v>5</v>
      </c>
      <c r="N105" s="311" t="s">
        <v>47</v>
      </c>
      <c r="O105" s="125"/>
      <c r="P105" s="288">
        <f>O105*H105</f>
        <v>0</v>
      </c>
      <c r="Q105" s="288">
        <v>1</v>
      </c>
      <c r="R105" s="288">
        <f>Q105*H105</f>
        <v>27.972000000000001</v>
      </c>
      <c r="S105" s="288">
        <v>0</v>
      </c>
      <c r="T105" s="289">
        <f>S105*H105</f>
        <v>0</v>
      </c>
      <c r="AR105" s="103" t="s">
        <v>163</v>
      </c>
      <c r="AT105" s="103" t="s">
        <v>159</v>
      </c>
      <c r="AU105" s="103" t="s">
        <v>85</v>
      </c>
      <c r="AY105" s="103" t="s">
        <v>136</v>
      </c>
      <c r="BE105" s="290">
        <f>IF(N105="základní",J105,0)</f>
        <v>0</v>
      </c>
      <c r="BF105" s="290">
        <f>IF(N105="snížená",J105,0)</f>
        <v>0</v>
      </c>
      <c r="BG105" s="290">
        <f>IF(N105="zákl. přenesená",J105,0)</f>
        <v>0</v>
      </c>
      <c r="BH105" s="290">
        <f>IF(N105="sníž. přenesená",J105,0)</f>
        <v>0</v>
      </c>
      <c r="BI105" s="290">
        <f>IF(N105="nulová",J105,0)</f>
        <v>0</v>
      </c>
      <c r="BJ105" s="103" t="s">
        <v>83</v>
      </c>
      <c r="BK105" s="290">
        <f>ROUND(I105*H105,2)</f>
        <v>0</v>
      </c>
      <c r="BL105" s="103" t="s">
        <v>142</v>
      </c>
      <c r="BM105" s="103" t="s">
        <v>164</v>
      </c>
    </row>
    <row r="106" spans="2:65" s="295" customFormat="1" ht="12">
      <c r="B106" s="294"/>
      <c r="D106" s="291" t="s">
        <v>146</v>
      </c>
      <c r="E106" s="296" t="s">
        <v>5</v>
      </c>
      <c r="F106" s="297" t="s">
        <v>165</v>
      </c>
      <c r="H106" s="298">
        <v>27.972000000000001</v>
      </c>
      <c r="L106" s="294"/>
      <c r="M106" s="299"/>
      <c r="N106" s="300"/>
      <c r="O106" s="300"/>
      <c r="P106" s="300"/>
      <c r="Q106" s="300"/>
      <c r="R106" s="300"/>
      <c r="S106" s="300"/>
      <c r="T106" s="301"/>
      <c r="AT106" s="296" t="s">
        <v>146</v>
      </c>
      <c r="AU106" s="296" t="s">
        <v>85</v>
      </c>
      <c r="AV106" s="295" t="s">
        <v>85</v>
      </c>
      <c r="AW106" s="295" t="s">
        <v>39</v>
      </c>
      <c r="AX106" s="295" t="s">
        <v>83</v>
      </c>
      <c r="AY106" s="296" t="s">
        <v>136</v>
      </c>
    </row>
    <row r="107" spans="2:65" s="131" customFormat="1" ht="25.5" customHeight="1">
      <c r="B107" s="124"/>
      <c r="C107" s="280" t="s">
        <v>166</v>
      </c>
      <c r="D107" s="280" t="s">
        <v>138</v>
      </c>
      <c r="E107" s="281" t="s">
        <v>167</v>
      </c>
      <c r="F107" s="282" t="s">
        <v>168</v>
      </c>
      <c r="G107" s="283" t="s">
        <v>155</v>
      </c>
      <c r="H107" s="284">
        <v>14.04</v>
      </c>
      <c r="I107" s="8"/>
      <c r="J107" s="285">
        <f>ROUND(I107*H107,2)</f>
        <v>0</v>
      </c>
      <c r="K107" s="282" t="s">
        <v>141</v>
      </c>
      <c r="L107" s="124"/>
      <c r="M107" s="286" t="s">
        <v>5</v>
      </c>
      <c r="N107" s="287" t="s">
        <v>47</v>
      </c>
      <c r="O107" s="125"/>
      <c r="P107" s="288">
        <f>O107*H107</f>
        <v>0</v>
      </c>
      <c r="Q107" s="288">
        <v>0</v>
      </c>
      <c r="R107" s="288">
        <f>Q107*H107</f>
        <v>0</v>
      </c>
      <c r="S107" s="288">
        <v>0</v>
      </c>
      <c r="T107" s="289">
        <f>S107*H107</f>
        <v>0</v>
      </c>
      <c r="AR107" s="103" t="s">
        <v>142</v>
      </c>
      <c r="AT107" s="103" t="s">
        <v>138</v>
      </c>
      <c r="AU107" s="103" t="s">
        <v>85</v>
      </c>
      <c r="AY107" s="103" t="s">
        <v>136</v>
      </c>
      <c r="BE107" s="290">
        <f>IF(N107="základní",J107,0)</f>
        <v>0</v>
      </c>
      <c r="BF107" s="290">
        <f>IF(N107="snížená",J107,0)</f>
        <v>0</v>
      </c>
      <c r="BG107" s="290">
        <f>IF(N107="zákl. přenesená",J107,0)</f>
        <v>0</v>
      </c>
      <c r="BH107" s="290">
        <f>IF(N107="sníž. přenesená",J107,0)</f>
        <v>0</v>
      </c>
      <c r="BI107" s="290">
        <f>IF(N107="nulová",J107,0)</f>
        <v>0</v>
      </c>
      <c r="BJ107" s="103" t="s">
        <v>83</v>
      </c>
      <c r="BK107" s="290">
        <f>ROUND(I107*H107,2)</f>
        <v>0</v>
      </c>
      <c r="BL107" s="103" t="s">
        <v>142</v>
      </c>
      <c r="BM107" s="103" t="s">
        <v>169</v>
      </c>
    </row>
    <row r="108" spans="2:65" s="131" customFormat="1" ht="409.6">
      <c r="B108" s="124"/>
      <c r="D108" s="291" t="s">
        <v>144</v>
      </c>
      <c r="F108" s="302" t="s">
        <v>170</v>
      </c>
      <c r="L108" s="124"/>
      <c r="M108" s="293"/>
      <c r="N108" s="125"/>
      <c r="O108" s="125"/>
      <c r="P108" s="125"/>
      <c r="Q108" s="125"/>
      <c r="R108" s="125"/>
      <c r="S108" s="125"/>
      <c r="T108" s="173"/>
      <c r="AT108" s="103" t="s">
        <v>144</v>
      </c>
      <c r="AU108" s="103" t="s">
        <v>85</v>
      </c>
    </row>
    <row r="109" spans="2:65" s="295" customFormat="1" ht="12">
      <c r="B109" s="294"/>
      <c r="D109" s="291" t="s">
        <v>146</v>
      </c>
      <c r="E109" s="296" t="s">
        <v>5</v>
      </c>
      <c r="F109" s="297" t="s">
        <v>171</v>
      </c>
      <c r="H109" s="298">
        <v>14.04</v>
      </c>
      <c r="L109" s="294"/>
      <c r="M109" s="299"/>
      <c r="N109" s="300"/>
      <c r="O109" s="300"/>
      <c r="P109" s="300"/>
      <c r="Q109" s="300"/>
      <c r="R109" s="300"/>
      <c r="S109" s="300"/>
      <c r="T109" s="301"/>
      <c r="AT109" s="296" t="s">
        <v>146</v>
      </c>
      <c r="AU109" s="296" t="s">
        <v>85</v>
      </c>
      <c r="AV109" s="295" t="s">
        <v>85</v>
      </c>
      <c r="AW109" s="295" t="s">
        <v>39</v>
      </c>
      <c r="AX109" s="295" t="s">
        <v>83</v>
      </c>
      <c r="AY109" s="296" t="s">
        <v>136</v>
      </c>
    </row>
    <row r="110" spans="2:65" s="131" customFormat="1" ht="16.5" customHeight="1">
      <c r="B110" s="124"/>
      <c r="C110" s="303" t="s">
        <v>172</v>
      </c>
      <c r="D110" s="303" t="s">
        <v>159</v>
      </c>
      <c r="E110" s="304" t="s">
        <v>173</v>
      </c>
      <c r="F110" s="305" t="s">
        <v>174</v>
      </c>
      <c r="G110" s="306" t="s">
        <v>162</v>
      </c>
      <c r="H110" s="307">
        <v>25.974</v>
      </c>
      <c r="I110" s="9"/>
      <c r="J110" s="308">
        <f>ROUND(I110*H110,2)</f>
        <v>0</v>
      </c>
      <c r="K110" s="305" t="s">
        <v>141</v>
      </c>
      <c r="L110" s="309"/>
      <c r="M110" s="310" t="s">
        <v>5</v>
      </c>
      <c r="N110" s="311" t="s">
        <v>47</v>
      </c>
      <c r="O110" s="125"/>
      <c r="P110" s="288">
        <f>O110*H110</f>
        <v>0</v>
      </c>
      <c r="Q110" s="288">
        <v>1</v>
      </c>
      <c r="R110" s="288">
        <f>Q110*H110</f>
        <v>25.974</v>
      </c>
      <c r="S110" s="288">
        <v>0</v>
      </c>
      <c r="T110" s="289">
        <f>S110*H110</f>
        <v>0</v>
      </c>
      <c r="AR110" s="103" t="s">
        <v>163</v>
      </c>
      <c r="AT110" s="103" t="s">
        <v>159</v>
      </c>
      <c r="AU110" s="103" t="s">
        <v>85</v>
      </c>
      <c r="AY110" s="103" t="s">
        <v>136</v>
      </c>
      <c r="BE110" s="290">
        <f>IF(N110="základní",J110,0)</f>
        <v>0</v>
      </c>
      <c r="BF110" s="290">
        <f>IF(N110="snížená",J110,0)</f>
        <v>0</v>
      </c>
      <c r="BG110" s="290">
        <f>IF(N110="zákl. přenesená",J110,0)</f>
        <v>0</v>
      </c>
      <c r="BH110" s="290">
        <f>IF(N110="sníž. přenesená",J110,0)</f>
        <v>0</v>
      </c>
      <c r="BI110" s="290">
        <f>IF(N110="nulová",J110,0)</f>
        <v>0</v>
      </c>
      <c r="BJ110" s="103" t="s">
        <v>83</v>
      </c>
      <c r="BK110" s="290">
        <f>ROUND(I110*H110,2)</f>
        <v>0</v>
      </c>
      <c r="BL110" s="103" t="s">
        <v>142</v>
      </c>
      <c r="BM110" s="103" t="s">
        <v>175</v>
      </c>
    </row>
    <row r="111" spans="2:65" s="295" customFormat="1" ht="12">
      <c r="B111" s="294"/>
      <c r="D111" s="291" t="s">
        <v>146</v>
      </c>
      <c r="E111" s="296" t="s">
        <v>5</v>
      </c>
      <c r="F111" s="297" t="s">
        <v>176</v>
      </c>
      <c r="H111" s="298">
        <v>25.974</v>
      </c>
      <c r="L111" s="294"/>
      <c r="M111" s="299"/>
      <c r="N111" s="300"/>
      <c r="O111" s="300"/>
      <c r="P111" s="300"/>
      <c r="Q111" s="300"/>
      <c r="R111" s="300"/>
      <c r="S111" s="300"/>
      <c r="T111" s="301"/>
      <c r="AT111" s="296" t="s">
        <v>146</v>
      </c>
      <c r="AU111" s="296" t="s">
        <v>85</v>
      </c>
      <c r="AV111" s="295" t="s">
        <v>85</v>
      </c>
      <c r="AW111" s="295" t="s">
        <v>39</v>
      </c>
      <c r="AX111" s="295" t="s">
        <v>83</v>
      </c>
      <c r="AY111" s="296" t="s">
        <v>136</v>
      </c>
    </row>
    <row r="112" spans="2:65" s="268" customFormat="1" ht="29.85" customHeight="1">
      <c r="B112" s="267"/>
      <c r="D112" s="269" t="s">
        <v>74</v>
      </c>
      <c r="E112" s="278" t="s">
        <v>85</v>
      </c>
      <c r="F112" s="278" t="s">
        <v>177</v>
      </c>
      <c r="J112" s="279">
        <f>BK112</f>
        <v>0</v>
      </c>
      <c r="L112" s="267"/>
      <c r="M112" s="272"/>
      <c r="N112" s="273"/>
      <c r="O112" s="273"/>
      <c r="P112" s="274">
        <f>SUM(P113:P118)</f>
        <v>0</v>
      </c>
      <c r="Q112" s="273"/>
      <c r="R112" s="274">
        <f>SUM(R113:R118)</f>
        <v>6.0479999999999999E-2</v>
      </c>
      <c r="S112" s="273"/>
      <c r="T112" s="275">
        <f>SUM(T113:T118)</f>
        <v>0</v>
      </c>
      <c r="AR112" s="269" t="s">
        <v>83</v>
      </c>
      <c r="AT112" s="276" t="s">
        <v>74</v>
      </c>
      <c r="AU112" s="276" t="s">
        <v>83</v>
      </c>
      <c r="AY112" s="269" t="s">
        <v>136</v>
      </c>
      <c r="BK112" s="277">
        <f>SUM(BK113:BK118)</f>
        <v>0</v>
      </c>
    </row>
    <row r="113" spans="2:65" s="131" customFormat="1" ht="38.25" customHeight="1">
      <c r="B113" s="124"/>
      <c r="C113" s="280" t="s">
        <v>178</v>
      </c>
      <c r="D113" s="280" t="s">
        <v>138</v>
      </c>
      <c r="E113" s="281" t="s">
        <v>179</v>
      </c>
      <c r="F113" s="282" t="s">
        <v>180</v>
      </c>
      <c r="G113" s="283" t="s">
        <v>93</v>
      </c>
      <c r="H113" s="284">
        <v>100.8</v>
      </c>
      <c r="I113" s="8"/>
      <c r="J113" s="285">
        <f>ROUND(I113*H113,2)</f>
        <v>0</v>
      </c>
      <c r="K113" s="282" t="s">
        <v>141</v>
      </c>
      <c r="L113" s="124"/>
      <c r="M113" s="286" t="s">
        <v>5</v>
      </c>
      <c r="N113" s="287" t="s">
        <v>47</v>
      </c>
      <c r="O113" s="125"/>
      <c r="P113" s="288">
        <f>O113*H113</f>
        <v>0</v>
      </c>
      <c r="Q113" s="288">
        <v>1.3999999999999999E-4</v>
      </c>
      <c r="R113" s="288">
        <f>Q113*H113</f>
        <v>1.4111999999999998E-2</v>
      </c>
      <c r="S113" s="288">
        <v>0</v>
      </c>
      <c r="T113" s="289">
        <f>S113*H113</f>
        <v>0</v>
      </c>
      <c r="AR113" s="103" t="s">
        <v>142</v>
      </c>
      <c r="AT113" s="103" t="s">
        <v>138</v>
      </c>
      <c r="AU113" s="103" t="s">
        <v>85</v>
      </c>
      <c r="AY113" s="103" t="s">
        <v>136</v>
      </c>
      <c r="BE113" s="290">
        <f>IF(N113="základní",J113,0)</f>
        <v>0</v>
      </c>
      <c r="BF113" s="290">
        <f>IF(N113="snížená",J113,0)</f>
        <v>0</v>
      </c>
      <c r="BG113" s="290">
        <f>IF(N113="zákl. přenesená",J113,0)</f>
        <v>0</v>
      </c>
      <c r="BH113" s="290">
        <f>IF(N113="sníž. přenesená",J113,0)</f>
        <v>0</v>
      </c>
      <c r="BI113" s="290">
        <f>IF(N113="nulová",J113,0)</f>
        <v>0</v>
      </c>
      <c r="BJ113" s="103" t="s">
        <v>83</v>
      </c>
      <c r="BK113" s="290">
        <f>ROUND(I113*H113,2)</f>
        <v>0</v>
      </c>
      <c r="BL113" s="103" t="s">
        <v>142</v>
      </c>
      <c r="BM113" s="103" t="s">
        <v>181</v>
      </c>
    </row>
    <row r="114" spans="2:65" s="131" customFormat="1" ht="84">
      <c r="B114" s="124"/>
      <c r="D114" s="291" t="s">
        <v>144</v>
      </c>
      <c r="F114" s="292" t="s">
        <v>182</v>
      </c>
      <c r="L114" s="124"/>
      <c r="M114" s="293"/>
      <c r="N114" s="125"/>
      <c r="O114" s="125"/>
      <c r="P114" s="125"/>
      <c r="Q114" s="125"/>
      <c r="R114" s="125"/>
      <c r="S114" s="125"/>
      <c r="T114" s="173"/>
      <c r="AT114" s="103" t="s">
        <v>144</v>
      </c>
      <c r="AU114" s="103" t="s">
        <v>85</v>
      </c>
    </row>
    <row r="115" spans="2:65" s="295" customFormat="1" ht="12">
      <c r="B115" s="294"/>
      <c r="D115" s="291" t="s">
        <v>146</v>
      </c>
      <c r="E115" s="296" t="s">
        <v>5</v>
      </c>
      <c r="F115" s="297" t="s">
        <v>147</v>
      </c>
      <c r="H115" s="298">
        <v>100.8</v>
      </c>
      <c r="L115" s="294"/>
      <c r="M115" s="299"/>
      <c r="N115" s="300"/>
      <c r="O115" s="300"/>
      <c r="P115" s="300"/>
      <c r="Q115" s="300"/>
      <c r="R115" s="300"/>
      <c r="S115" s="300"/>
      <c r="T115" s="301"/>
      <c r="AT115" s="296" t="s">
        <v>146</v>
      </c>
      <c r="AU115" s="296" t="s">
        <v>85</v>
      </c>
      <c r="AV115" s="295" t="s">
        <v>85</v>
      </c>
      <c r="AW115" s="295" t="s">
        <v>39</v>
      </c>
      <c r="AX115" s="295" t="s">
        <v>83</v>
      </c>
      <c r="AY115" s="296" t="s">
        <v>136</v>
      </c>
    </row>
    <row r="116" spans="2:65" s="131" customFormat="1" ht="16.5" customHeight="1">
      <c r="B116" s="124"/>
      <c r="C116" s="303" t="s">
        <v>163</v>
      </c>
      <c r="D116" s="303" t="s">
        <v>159</v>
      </c>
      <c r="E116" s="304" t="s">
        <v>183</v>
      </c>
      <c r="F116" s="305" t="s">
        <v>184</v>
      </c>
      <c r="G116" s="306" t="s">
        <v>93</v>
      </c>
      <c r="H116" s="307">
        <v>115.92</v>
      </c>
      <c r="I116" s="9"/>
      <c r="J116" s="308">
        <f>ROUND(I116*H116,2)</f>
        <v>0</v>
      </c>
      <c r="K116" s="305" t="s">
        <v>141</v>
      </c>
      <c r="L116" s="309"/>
      <c r="M116" s="310" t="s">
        <v>5</v>
      </c>
      <c r="N116" s="311" t="s">
        <v>47</v>
      </c>
      <c r="O116" s="125"/>
      <c r="P116" s="288">
        <f>O116*H116</f>
        <v>0</v>
      </c>
      <c r="Q116" s="288">
        <v>4.0000000000000002E-4</v>
      </c>
      <c r="R116" s="288">
        <f>Q116*H116</f>
        <v>4.6367999999999999E-2</v>
      </c>
      <c r="S116" s="288">
        <v>0</v>
      </c>
      <c r="T116" s="289">
        <f>S116*H116</f>
        <v>0</v>
      </c>
      <c r="AR116" s="103" t="s">
        <v>163</v>
      </c>
      <c r="AT116" s="103" t="s">
        <v>159</v>
      </c>
      <c r="AU116" s="103" t="s">
        <v>85</v>
      </c>
      <c r="AY116" s="103" t="s">
        <v>136</v>
      </c>
      <c r="BE116" s="290">
        <f>IF(N116="základní",J116,0)</f>
        <v>0</v>
      </c>
      <c r="BF116" s="290">
        <f>IF(N116="snížená",J116,0)</f>
        <v>0</v>
      </c>
      <c r="BG116" s="290">
        <f>IF(N116="zákl. přenesená",J116,0)</f>
        <v>0</v>
      </c>
      <c r="BH116" s="290">
        <f>IF(N116="sníž. přenesená",J116,0)</f>
        <v>0</v>
      </c>
      <c r="BI116" s="290">
        <f>IF(N116="nulová",J116,0)</f>
        <v>0</v>
      </c>
      <c r="BJ116" s="103" t="s">
        <v>83</v>
      </c>
      <c r="BK116" s="290">
        <f>ROUND(I116*H116,2)</f>
        <v>0</v>
      </c>
      <c r="BL116" s="103" t="s">
        <v>142</v>
      </c>
      <c r="BM116" s="103" t="s">
        <v>185</v>
      </c>
    </row>
    <row r="117" spans="2:65" s="295" customFormat="1" ht="12">
      <c r="B117" s="294"/>
      <c r="D117" s="291" t="s">
        <v>146</v>
      </c>
      <c r="E117" s="296" t="s">
        <v>5</v>
      </c>
      <c r="F117" s="297" t="s">
        <v>147</v>
      </c>
      <c r="H117" s="298">
        <v>100.8</v>
      </c>
      <c r="L117" s="294"/>
      <c r="M117" s="299"/>
      <c r="N117" s="300"/>
      <c r="O117" s="300"/>
      <c r="P117" s="300"/>
      <c r="Q117" s="300"/>
      <c r="R117" s="300"/>
      <c r="S117" s="300"/>
      <c r="T117" s="301"/>
      <c r="AT117" s="296" t="s">
        <v>146</v>
      </c>
      <c r="AU117" s="296" t="s">
        <v>85</v>
      </c>
      <c r="AV117" s="295" t="s">
        <v>85</v>
      </c>
      <c r="AW117" s="295" t="s">
        <v>39</v>
      </c>
      <c r="AX117" s="295" t="s">
        <v>83</v>
      </c>
      <c r="AY117" s="296" t="s">
        <v>136</v>
      </c>
    </row>
    <row r="118" spans="2:65" s="295" customFormat="1" ht="12">
      <c r="B118" s="294"/>
      <c r="D118" s="291" t="s">
        <v>146</v>
      </c>
      <c r="F118" s="297" t="s">
        <v>186</v>
      </c>
      <c r="H118" s="298">
        <v>115.92</v>
      </c>
      <c r="L118" s="294"/>
      <c r="M118" s="299"/>
      <c r="N118" s="300"/>
      <c r="O118" s="300"/>
      <c r="P118" s="300"/>
      <c r="Q118" s="300"/>
      <c r="R118" s="300"/>
      <c r="S118" s="300"/>
      <c r="T118" s="301"/>
      <c r="AT118" s="296" t="s">
        <v>146</v>
      </c>
      <c r="AU118" s="296" t="s">
        <v>85</v>
      </c>
      <c r="AV118" s="295" t="s">
        <v>85</v>
      </c>
      <c r="AW118" s="295" t="s">
        <v>6</v>
      </c>
      <c r="AX118" s="295" t="s">
        <v>83</v>
      </c>
      <c r="AY118" s="296" t="s">
        <v>136</v>
      </c>
    </row>
    <row r="119" spans="2:65" s="268" customFormat="1" ht="29.85" customHeight="1">
      <c r="B119" s="267"/>
      <c r="D119" s="269" t="s">
        <v>74</v>
      </c>
      <c r="E119" s="278" t="s">
        <v>152</v>
      </c>
      <c r="F119" s="278" t="s">
        <v>187</v>
      </c>
      <c r="J119" s="279">
        <f>BK119</f>
        <v>0</v>
      </c>
      <c r="L119" s="267"/>
      <c r="M119" s="272"/>
      <c r="N119" s="273"/>
      <c r="O119" s="273"/>
      <c r="P119" s="274">
        <f>SUM(P120:P139)</f>
        <v>0</v>
      </c>
      <c r="Q119" s="273"/>
      <c r="R119" s="274">
        <f>SUM(R120:R139)</f>
        <v>15.733351640000002</v>
      </c>
      <c r="S119" s="273"/>
      <c r="T119" s="275">
        <f>SUM(T120:T139)</f>
        <v>0</v>
      </c>
      <c r="AR119" s="269" t="s">
        <v>83</v>
      </c>
      <c r="AT119" s="276" t="s">
        <v>74</v>
      </c>
      <c r="AU119" s="276" t="s">
        <v>83</v>
      </c>
      <c r="AY119" s="269" t="s">
        <v>136</v>
      </c>
      <c r="BK119" s="277">
        <f>SUM(BK120:BK139)</f>
        <v>0</v>
      </c>
    </row>
    <row r="120" spans="2:65" s="131" customFormat="1" ht="25.5" customHeight="1">
      <c r="B120" s="124"/>
      <c r="C120" s="280" t="s">
        <v>188</v>
      </c>
      <c r="D120" s="280" t="s">
        <v>138</v>
      </c>
      <c r="E120" s="281" t="s">
        <v>189</v>
      </c>
      <c r="F120" s="282" t="s">
        <v>190</v>
      </c>
      <c r="G120" s="283" t="s">
        <v>155</v>
      </c>
      <c r="H120" s="284">
        <v>0.69199999999999995</v>
      </c>
      <c r="I120" s="8"/>
      <c r="J120" s="285">
        <f>ROUND(I120*H120,2)</f>
        <v>0</v>
      </c>
      <c r="K120" s="282" t="s">
        <v>141</v>
      </c>
      <c r="L120" s="124"/>
      <c r="M120" s="286" t="s">
        <v>5</v>
      </c>
      <c r="N120" s="287" t="s">
        <v>47</v>
      </c>
      <c r="O120" s="125"/>
      <c r="P120" s="288">
        <f>O120*H120</f>
        <v>0</v>
      </c>
      <c r="Q120" s="288">
        <v>1.8774999999999999</v>
      </c>
      <c r="R120" s="288">
        <f>Q120*H120</f>
        <v>1.2992299999999999</v>
      </c>
      <c r="S120" s="288">
        <v>0</v>
      </c>
      <c r="T120" s="289">
        <f>S120*H120</f>
        <v>0</v>
      </c>
      <c r="AR120" s="103" t="s">
        <v>142</v>
      </c>
      <c r="AT120" s="103" t="s">
        <v>138</v>
      </c>
      <c r="AU120" s="103" t="s">
        <v>85</v>
      </c>
      <c r="AY120" s="103" t="s">
        <v>136</v>
      </c>
      <c r="BE120" s="290">
        <f>IF(N120="základní",J120,0)</f>
        <v>0</v>
      </c>
      <c r="BF120" s="290">
        <f>IF(N120="snížená",J120,0)</f>
        <v>0</v>
      </c>
      <c r="BG120" s="290">
        <f>IF(N120="zákl. přenesená",J120,0)</f>
        <v>0</v>
      </c>
      <c r="BH120" s="290">
        <f>IF(N120="sníž. přenesená",J120,0)</f>
        <v>0</v>
      </c>
      <c r="BI120" s="290">
        <f>IF(N120="nulová",J120,0)</f>
        <v>0</v>
      </c>
      <c r="BJ120" s="103" t="s">
        <v>83</v>
      </c>
      <c r="BK120" s="290">
        <f>ROUND(I120*H120,2)</f>
        <v>0</v>
      </c>
      <c r="BL120" s="103" t="s">
        <v>142</v>
      </c>
      <c r="BM120" s="103" t="s">
        <v>191</v>
      </c>
    </row>
    <row r="121" spans="2:65" s="295" customFormat="1" ht="12">
      <c r="B121" s="294"/>
      <c r="D121" s="291" t="s">
        <v>146</v>
      </c>
      <c r="E121" s="296" t="s">
        <v>5</v>
      </c>
      <c r="F121" s="297" t="s">
        <v>192</v>
      </c>
      <c r="H121" s="298">
        <v>0.69199999999999995</v>
      </c>
      <c r="L121" s="294"/>
      <c r="M121" s="299"/>
      <c r="N121" s="300"/>
      <c r="O121" s="300"/>
      <c r="P121" s="300"/>
      <c r="Q121" s="300"/>
      <c r="R121" s="300"/>
      <c r="S121" s="300"/>
      <c r="T121" s="301"/>
      <c r="AT121" s="296" t="s">
        <v>146</v>
      </c>
      <c r="AU121" s="296" t="s">
        <v>85</v>
      </c>
      <c r="AV121" s="295" t="s">
        <v>85</v>
      </c>
      <c r="AW121" s="295" t="s">
        <v>39</v>
      </c>
      <c r="AX121" s="295" t="s">
        <v>83</v>
      </c>
      <c r="AY121" s="296" t="s">
        <v>136</v>
      </c>
    </row>
    <row r="122" spans="2:65" s="131" customFormat="1" ht="25.5" customHeight="1">
      <c r="B122" s="124"/>
      <c r="C122" s="280" t="s">
        <v>193</v>
      </c>
      <c r="D122" s="280" t="s">
        <v>138</v>
      </c>
      <c r="E122" s="281" t="s">
        <v>194</v>
      </c>
      <c r="F122" s="282" t="s">
        <v>195</v>
      </c>
      <c r="G122" s="283" t="s">
        <v>155</v>
      </c>
      <c r="H122" s="284">
        <v>2.5680000000000001</v>
      </c>
      <c r="I122" s="8"/>
      <c r="J122" s="285">
        <f>ROUND(I122*H122,2)</f>
        <v>0</v>
      </c>
      <c r="K122" s="282" t="s">
        <v>141</v>
      </c>
      <c r="L122" s="124"/>
      <c r="M122" s="286" t="s">
        <v>5</v>
      </c>
      <c r="N122" s="287" t="s">
        <v>47</v>
      </c>
      <c r="O122" s="125"/>
      <c r="P122" s="288">
        <f>O122*H122</f>
        <v>0</v>
      </c>
      <c r="Q122" s="288">
        <v>2.45329</v>
      </c>
      <c r="R122" s="288">
        <f>Q122*H122</f>
        <v>6.3000487200000004</v>
      </c>
      <c r="S122" s="288">
        <v>0</v>
      </c>
      <c r="T122" s="289">
        <f>S122*H122</f>
        <v>0</v>
      </c>
      <c r="AR122" s="103" t="s">
        <v>142</v>
      </c>
      <c r="AT122" s="103" t="s">
        <v>138</v>
      </c>
      <c r="AU122" s="103" t="s">
        <v>85</v>
      </c>
      <c r="AY122" s="103" t="s">
        <v>136</v>
      </c>
      <c r="BE122" s="290">
        <f>IF(N122="základní",J122,0)</f>
        <v>0</v>
      </c>
      <c r="BF122" s="290">
        <f>IF(N122="snížená",J122,0)</f>
        <v>0</v>
      </c>
      <c r="BG122" s="290">
        <f>IF(N122="zákl. přenesená",J122,0)</f>
        <v>0</v>
      </c>
      <c r="BH122" s="290">
        <f>IF(N122="sníž. přenesená",J122,0)</f>
        <v>0</v>
      </c>
      <c r="BI122" s="290">
        <f>IF(N122="nulová",J122,0)</f>
        <v>0</v>
      </c>
      <c r="BJ122" s="103" t="s">
        <v>83</v>
      </c>
      <c r="BK122" s="290">
        <f>ROUND(I122*H122,2)</f>
        <v>0</v>
      </c>
      <c r="BL122" s="103" t="s">
        <v>142</v>
      </c>
      <c r="BM122" s="103" t="s">
        <v>196</v>
      </c>
    </row>
    <row r="123" spans="2:65" s="131" customFormat="1" ht="108">
      <c r="B123" s="124"/>
      <c r="D123" s="291" t="s">
        <v>144</v>
      </c>
      <c r="F123" s="292" t="s">
        <v>197</v>
      </c>
      <c r="L123" s="124"/>
      <c r="M123" s="293"/>
      <c r="N123" s="125"/>
      <c r="O123" s="125"/>
      <c r="P123" s="125"/>
      <c r="Q123" s="125"/>
      <c r="R123" s="125"/>
      <c r="S123" s="125"/>
      <c r="T123" s="173"/>
      <c r="AT123" s="103" t="s">
        <v>144</v>
      </c>
      <c r="AU123" s="103" t="s">
        <v>85</v>
      </c>
    </row>
    <row r="124" spans="2:65" s="295" customFormat="1" ht="12">
      <c r="B124" s="294"/>
      <c r="D124" s="291" t="s">
        <v>146</v>
      </c>
      <c r="E124" s="296" t="s">
        <v>5</v>
      </c>
      <c r="F124" s="297" t="s">
        <v>198</v>
      </c>
      <c r="H124" s="298">
        <v>2.0739999999999998</v>
      </c>
      <c r="L124" s="294"/>
      <c r="M124" s="299"/>
      <c r="N124" s="300"/>
      <c r="O124" s="300"/>
      <c r="P124" s="300"/>
      <c r="Q124" s="300"/>
      <c r="R124" s="300"/>
      <c r="S124" s="300"/>
      <c r="T124" s="301"/>
      <c r="AT124" s="296" t="s">
        <v>146</v>
      </c>
      <c r="AU124" s="296" t="s">
        <v>85</v>
      </c>
      <c r="AV124" s="295" t="s">
        <v>85</v>
      </c>
      <c r="AW124" s="295" t="s">
        <v>39</v>
      </c>
      <c r="AX124" s="295" t="s">
        <v>75</v>
      </c>
      <c r="AY124" s="296" t="s">
        <v>136</v>
      </c>
    </row>
    <row r="125" spans="2:65" s="295" customFormat="1" ht="12">
      <c r="B125" s="294"/>
      <c r="D125" s="291" t="s">
        <v>146</v>
      </c>
      <c r="E125" s="296" t="s">
        <v>5</v>
      </c>
      <c r="F125" s="297" t="s">
        <v>199</v>
      </c>
      <c r="H125" s="298">
        <v>0.49399999999999999</v>
      </c>
      <c r="L125" s="294"/>
      <c r="M125" s="299"/>
      <c r="N125" s="300"/>
      <c r="O125" s="300"/>
      <c r="P125" s="300"/>
      <c r="Q125" s="300"/>
      <c r="R125" s="300"/>
      <c r="S125" s="300"/>
      <c r="T125" s="301"/>
      <c r="AT125" s="296" t="s">
        <v>146</v>
      </c>
      <c r="AU125" s="296" t="s">
        <v>85</v>
      </c>
      <c r="AV125" s="295" t="s">
        <v>85</v>
      </c>
      <c r="AW125" s="295" t="s">
        <v>39</v>
      </c>
      <c r="AX125" s="295" t="s">
        <v>75</v>
      </c>
      <c r="AY125" s="296" t="s">
        <v>136</v>
      </c>
    </row>
    <row r="126" spans="2:65" s="313" customFormat="1" ht="12">
      <c r="B126" s="312"/>
      <c r="D126" s="291" t="s">
        <v>146</v>
      </c>
      <c r="E126" s="314" t="s">
        <v>5</v>
      </c>
      <c r="F126" s="315" t="s">
        <v>200</v>
      </c>
      <c r="H126" s="316">
        <v>2.5680000000000001</v>
      </c>
      <c r="L126" s="312"/>
      <c r="M126" s="317"/>
      <c r="N126" s="318"/>
      <c r="O126" s="318"/>
      <c r="P126" s="318"/>
      <c r="Q126" s="318"/>
      <c r="R126" s="318"/>
      <c r="S126" s="318"/>
      <c r="T126" s="319"/>
      <c r="AT126" s="314" t="s">
        <v>146</v>
      </c>
      <c r="AU126" s="314" t="s">
        <v>85</v>
      </c>
      <c r="AV126" s="313" t="s">
        <v>142</v>
      </c>
      <c r="AW126" s="313" t="s">
        <v>39</v>
      </c>
      <c r="AX126" s="313" t="s">
        <v>83</v>
      </c>
      <c r="AY126" s="314" t="s">
        <v>136</v>
      </c>
    </row>
    <row r="127" spans="2:65" s="131" customFormat="1" ht="25.5" customHeight="1">
      <c r="B127" s="124"/>
      <c r="C127" s="280" t="s">
        <v>201</v>
      </c>
      <c r="D127" s="280" t="s">
        <v>138</v>
      </c>
      <c r="E127" s="281" t="s">
        <v>202</v>
      </c>
      <c r="F127" s="282" t="s">
        <v>203</v>
      </c>
      <c r="G127" s="283" t="s">
        <v>93</v>
      </c>
      <c r="H127" s="284">
        <v>25.68</v>
      </c>
      <c r="I127" s="8"/>
      <c r="J127" s="285">
        <f>ROUND(I127*H127,2)</f>
        <v>0</v>
      </c>
      <c r="K127" s="282" t="s">
        <v>141</v>
      </c>
      <c r="L127" s="124"/>
      <c r="M127" s="286" t="s">
        <v>5</v>
      </c>
      <c r="N127" s="287" t="s">
        <v>47</v>
      </c>
      <c r="O127" s="125"/>
      <c r="P127" s="288">
        <f>O127*H127</f>
        <v>0</v>
      </c>
      <c r="Q127" s="288">
        <v>2.7499999999999998E-3</v>
      </c>
      <c r="R127" s="288">
        <f>Q127*H127</f>
        <v>7.0619999999999988E-2</v>
      </c>
      <c r="S127" s="288">
        <v>0</v>
      </c>
      <c r="T127" s="289">
        <f>S127*H127</f>
        <v>0</v>
      </c>
      <c r="AR127" s="103" t="s">
        <v>142</v>
      </c>
      <c r="AT127" s="103" t="s">
        <v>138</v>
      </c>
      <c r="AU127" s="103" t="s">
        <v>85</v>
      </c>
      <c r="AY127" s="103" t="s">
        <v>136</v>
      </c>
      <c r="BE127" s="290">
        <f>IF(N127="základní",J127,0)</f>
        <v>0</v>
      </c>
      <c r="BF127" s="290">
        <f>IF(N127="snížená",J127,0)</f>
        <v>0</v>
      </c>
      <c r="BG127" s="290">
        <f>IF(N127="zákl. přenesená",J127,0)</f>
        <v>0</v>
      </c>
      <c r="BH127" s="290">
        <f>IF(N127="sníž. přenesená",J127,0)</f>
        <v>0</v>
      </c>
      <c r="BI127" s="290">
        <f>IF(N127="nulová",J127,0)</f>
        <v>0</v>
      </c>
      <c r="BJ127" s="103" t="s">
        <v>83</v>
      </c>
      <c r="BK127" s="290">
        <f>ROUND(I127*H127,2)</f>
        <v>0</v>
      </c>
      <c r="BL127" s="103" t="s">
        <v>142</v>
      </c>
      <c r="BM127" s="103" t="s">
        <v>204</v>
      </c>
    </row>
    <row r="128" spans="2:65" s="131" customFormat="1" ht="132">
      <c r="B128" s="124"/>
      <c r="D128" s="291" t="s">
        <v>144</v>
      </c>
      <c r="F128" s="292" t="s">
        <v>205</v>
      </c>
      <c r="L128" s="124"/>
      <c r="M128" s="293"/>
      <c r="N128" s="125"/>
      <c r="O128" s="125"/>
      <c r="P128" s="125"/>
      <c r="Q128" s="125"/>
      <c r="R128" s="125"/>
      <c r="S128" s="125"/>
      <c r="T128" s="173"/>
      <c r="AT128" s="103" t="s">
        <v>144</v>
      </c>
      <c r="AU128" s="103" t="s">
        <v>85</v>
      </c>
    </row>
    <row r="129" spans="2:65" s="295" customFormat="1" ht="12">
      <c r="B129" s="294"/>
      <c r="D129" s="291" t="s">
        <v>146</v>
      </c>
      <c r="E129" s="296" t="s">
        <v>5</v>
      </c>
      <c r="F129" s="297" t="s">
        <v>206</v>
      </c>
      <c r="H129" s="298">
        <v>20.74</v>
      </c>
      <c r="L129" s="294"/>
      <c r="M129" s="299"/>
      <c r="N129" s="300"/>
      <c r="O129" s="300"/>
      <c r="P129" s="300"/>
      <c r="Q129" s="300"/>
      <c r="R129" s="300"/>
      <c r="S129" s="300"/>
      <c r="T129" s="301"/>
      <c r="AT129" s="296" t="s">
        <v>146</v>
      </c>
      <c r="AU129" s="296" t="s">
        <v>85</v>
      </c>
      <c r="AV129" s="295" t="s">
        <v>85</v>
      </c>
      <c r="AW129" s="295" t="s">
        <v>39</v>
      </c>
      <c r="AX129" s="295" t="s">
        <v>75</v>
      </c>
      <c r="AY129" s="296" t="s">
        <v>136</v>
      </c>
    </row>
    <row r="130" spans="2:65" s="295" customFormat="1" ht="12">
      <c r="B130" s="294"/>
      <c r="D130" s="291" t="s">
        <v>146</v>
      </c>
      <c r="E130" s="296" t="s">
        <v>5</v>
      </c>
      <c r="F130" s="297" t="s">
        <v>207</v>
      </c>
      <c r="H130" s="298">
        <v>4.9400000000000004</v>
      </c>
      <c r="L130" s="294"/>
      <c r="M130" s="299"/>
      <c r="N130" s="300"/>
      <c r="O130" s="300"/>
      <c r="P130" s="300"/>
      <c r="Q130" s="300"/>
      <c r="R130" s="300"/>
      <c r="S130" s="300"/>
      <c r="T130" s="301"/>
      <c r="AT130" s="296" t="s">
        <v>146</v>
      </c>
      <c r="AU130" s="296" t="s">
        <v>85</v>
      </c>
      <c r="AV130" s="295" t="s">
        <v>85</v>
      </c>
      <c r="AW130" s="295" t="s">
        <v>39</v>
      </c>
      <c r="AX130" s="295" t="s">
        <v>75</v>
      </c>
      <c r="AY130" s="296" t="s">
        <v>136</v>
      </c>
    </row>
    <row r="131" spans="2:65" s="313" customFormat="1" ht="12">
      <c r="B131" s="312"/>
      <c r="D131" s="291" t="s">
        <v>146</v>
      </c>
      <c r="E131" s="314" t="s">
        <v>5</v>
      </c>
      <c r="F131" s="315" t="s">
        <v>200</v>
      </c>
      <c r="H131" s="316">
        <v>25.68</v>
      </c>
      <c r="L131" s="312"/>
      <c r="M131" s="317"/>
      <c r="N131" s="318"/>
      <c r="O131" s="318"/>
      <c r="P131" s="318"/>
      <c r="Q131" s="318"/>
      <c r="R131" s="318"/>
      <c r="S131" s="318"/>
      <c r="T131" s="319"/>
      <c r="AT131" s="314" t="s">
        <v>146</v>
      </c>
      <c r="AU131" s="314" t="s">
        <v>85</v>
      </c>
      <c r="AV131" s="313" t="s">
        <v>142</v>
      </c>
      <c r="AW131" s="313" t="s">
        <v>39</v>
      </c>
      <c r="AX131" s="313" t="s">
        <v>83</v>
      </c>
      <c r="AY131" s="314" t="s">
        <v>136</v>
      </c>
    </row>
    <row r="132" spans="2:65" s="131" customFormat="1" ht="25.5" customHeight="1">
      <c r="B132" s="124"/>
      <c r="C132" s="280" t="s">
        <v>208</v>
      </c>
      <c r="D132" s="280" t="s">
        <v>138</v>
      </c>
      <c r="E132" s="281" t="s">
        <v>209</v>
      </c>
      <c r="F132" s="282" t="s">
        <v>210</v>
      </c>
      <c r="G132" s="283" t="s">
        <v>93</v>
      </c>
      <c r="H132" s="284">
        <v>25.68</v>
      </c>
      <c r="I132" s="8"/>
      <c r="J132" s="285">
        <f>ROUND(I132*H132,2)</f>
        <v>0</v>
      </c>
      <c r="K132" s="282" t="s">
        <v>141</v>
      </c>
      <c r="L132" s="124"/>
      <c r="M132" s="286" t="s">
        <v>5</v>
      </c>
      <c r="N132" s="287" t="s">
        <v>47</v>
      </c>
      <c r="O132" s="125"/>
      <c r="P132" s="288">
        <f>O132*H132</f>
        <v>0</v>
      </c>
      <c r="Q132" s="288">
        <v>0</v>
      </c>
      <c r="R132" s="288">
        <f>Q132*H132</f>
        <v>0</v>
      </c>
      <c r="S132" s="288">
        <v>0</v>
      </c>
      <c r="T132" s="289">
        <f>S132*H132</f>
        <v>0</v>
      </c>
      <c r="AR132" s="103" t="s">
        <v>142</v>
      </c>
      <c r="AT132" s="103" t="s">
        <v>138</v>
      </c>
      <c r="AU132" s="103" t="s">
        <v>85</v>
      </c>
      <c r="AY132" s="103" t="s">
        <v>136</v>
      </c>
      <c r="BE132" s="290">
        <f>IF(N132="základní",J132,0)</f>
        <v>0</v>
      </c>
      <c r="BF132" s="290">
        <f>IF(N132="snížená",J132,0)</f>
        <v>0</v>
      </c>
      <c r="BG132" s="290">
        <f>IF(N132="zákl. přenesená",J132,0)</f>
        <v>0</v>
      </c>
      <c r="BH132" s="290">
        <f>IF(N132="sníž. přenesená",J132,0)</f>
        <v>0</v>
      </c>
      <c r="BI132" s="290">
        <f>IF(N132="nulová",J132,0)</f>
        <v>0</v>
      </c>
      <c r="BJ132" s="103" t="s">
        <v>83</v>
      </c>
      <c r="BK132" s="290">
        <f>ROUND(I132*H132,2)</f>
        <v>0</v>
      </c>
      <c r="BL132" s="103" t="s">
        <v>142</v>
      </c>
      <c r="BM132" s="103" t="s">
        <v>211</v>
      </c>
    </row>
    <row r="133" spans="2:65" s="131" customFormat="1" ht="132">
      <c r="B133" s="124"/>
      <c r="D133" s="291" t="s">
        <v>144</v>
      </c>
      <c r="F133" s="292" t="s">
        <v>205</v>
      </c>
      <c r="L133" s="124"/>
      <c r="M133" s="293"/>
      <c r="N133" s="125"/>
      <c r="O133" s="125"/>
      <c r="P133" s="125"/>
      <c r="Q133" s="125"/>
      <c r="R133" s="125"/>
      <c r="S133" s="125"/>
      <c r="T133" s="173"/>
      <c r="AT133" s="103" t="s">
        <v>144</v>
      </c>
      <c r="AU133" s="103" t="s">
        <v>85</v>
      </c>
    </row>
    <row r="134" spans="2:65" s="295" customFormat="1" ht="12">
      <c r="B134" s="294"/>
      <c r="D134" s="291" t="s">
        <v>146</v>
      </c>
      <c r="E134" s="296" t="s">
        <v>5</v>
      </c>
      <c r="F134" s="297" t="s">
        <v>206</v>
      </c>
      <c r="H134" s="298">
        <v>20.74</v>
      </c>
      <c r="L134" s="294"/>
      <c r="M134" s="299"/>
      <c r="N134" s="300"/>
      <c r="O134" s="300"/>
      <c r="P134" s="300"/>
      <c r="Q134" s="300"/>
      <c r="R134" s="300"/>
      <c r="S134" s="300"/>
      <c r="T134" s="301"/>
      <c r="AT134" s="296" t="s">
        <v>146</v>
      </c>
      <c r="AU134" s="296" t="s">
        <v>85</v>
      </c>
      <c r="AV134" s="295" t="s">
        <v>85</v>
      </c>
      <c r="AW134" s="295" t="s">
        <v>39</v>
      </c>
      <c r="AX134" s="295" t="s">
        <v>75</v>
      </c>
      <c r="AY134" s="296" t="s">
        <v>136</v>
      </c>
    </row>
    <row r="135" spans="2:65" s="295" customFormat="1" ht="12">
      <c r="B135" s="294"/>
      <c r="D135" s="291" t="s">
        <v>146</v>
      </c>
      <c r="E135" s="296" t="s">
        <v>5</v>
      </c>
      <c r="F135" s="297" t="s">
        <v>207</v>
      </c>
      <c r="H135" s="298">
        <v>4.9400000000000004</v>
      </c>
      <c r="L135" s="294"/>
      <c r="M135" s="299"/>
      <c r="N135" s="300"/>
      <c r="O135" s="300"/>
      <c r="P135" s="300"/>
      <c r="Q135" s="300"/>
      <c r="R135" s="300"/>
      <c r="S135" s="300"/>
      <c r="T135" s="301"/>
      <c r="AT135" s="296" t="s">
        <v>146</v>
      </c>
      <c r="AU135" s="296" t="s">
        <v>85</v>
      </c>
      <c r="AV135" s="295" t="s">
        <v>85</v>
      </c>
      <c r="AW135" s="295" t="s">
        <v>39</v>
      </c>
      <c r="AX135" s="295" t="s">
        <v>75</v>
      </c>
      <c r="AY135" s="296" t="s">
        <v>136</v>
      </c>
    </row>
    <row r="136" spans="2:65" s="313" customFormat="1" ht="12">
      <c r="B136" s="312"/>
      <c r="D136" s="291" t="s">
        <v>146</v>
      </c>
      <c r="E136" s="314" t="s">
        <v>5</v>
      </c>
      <c r="F136" s="315" t="s">
        <v>200</v>
      </c>
      <c r="H136" s="316">
        <v>25.68</v>
      </c>
      <c r="L136" s="312"/>
      <c r="M136" s="317"/>
      <c r="N136" s="318"/>
      <c r="O136" s="318"/>
      <c r="P136" s="318"/>
      <c r="Q136" s="318"/>
      <c r="R136" s="318"/>
      <c r="S136" s="318"/>
      <c r="T136" s="319"/>
      <c r="AT136" s="314" t="s">
        <v>146</v>
      </c>
      <c r="AU136" s="314" t="s">
        <v>85</v>
      </c>
      <c r="AV136" s="313" t="s">
        <v>142</v>
      </c>
      <c r="AW136" s="313" t="s">
        <v>39</v>
      </c>
      <c r="AX136" s="313" t="s">
        <v>83</v>
      </c>
      <c r="AY136" s="314" t="s">
        <v>136</v>
      </c>
    </row>
    <row r="137" spans="2:65" s="131" customFormat="1" ht="38.25" customHeight="1">
      <c r="B137" s="124"/>
      <c r="C137" s="280" t="s">
        <v>212</v>
      </c>
      <c r="D137" s="280" t="s">
        <v>138</v>
      </c>
      <c r="E137" s="281" t="s">
        <v>213</v>
      </c>
      <c r="F137" s="282" t="s">
        <v>214</v>
      </c>
      <c r="G137" s="283" t="s">
        <v>93</v>
      </c>
      <c r="H137" s="284">
        <v>34.374000000000002</v>
      </c>
      <c r="I137" s="8"/>
      <c r="J137" s="285">
        <f>ROUND(I137*H137,2)</f>
        <v>0</v>
      </c>
      <c r="K137" s="282" t="s">
        <v>141</v>
      </c>
      <c r="L137" s="124"/>
      <c r="M137" s="286" t="s">
        <v>5</v>
      </c>
      <c r="N137" s="287" t="s">
        <v>47</v>
      </c>
      <c r="O137" s="125"/>
      <c r="P137" s="288">
        <f>O137*H137</f>
        <v>0</v>
      </c>
      <c r="Q137" s="288">
        <v>0.23458000000000001</v>
      </c>
      <c r="R137" s="288">
        <f>Q137*H137</f>
        <v>8.0634529200000014</v>
      </c>
      <c r="S137" s="288">
        <v>0</v>
      </c>
      <c r="T137" s="289">
        <f>S137*H137</f>
        <v>0</v>
      </c>
      <c r="AR137" s="103" t="s">
        <v>142</v>
      </c>
      <c r="AT137" s="103" t="s">
        <v>138</v>
      </c>
      <c r="AU137" s="103" t="s">
        <v>85</v>
      </c>
      <c r="AY137" s="103" t="s">
        <v>136</v>
      </c>
      <c r="BE137" s="290">
        <f>IF(N137="základní",J137,0)</f>
        <v>0</v>
      </c>
      <c r="BF137" s="290">
        <f>IF(N137="snížená",J137,0)</f>
        <v>0</v>
      </c>
      <c r="BG137" s="290">
        <f>IF(N137="zákl. přenesená",J137,0)</f>
        <v>0</v>
      </c>
      <c r="BH137" s="290">
        <f>IF(N137="sníž. přenesená",J137,0)</f>
        <v>0</v>
      </c>
      <c r="BI137" s="290">
        <f>IF(N137="nulová",J137,0)</f>
        <v>0</v>
      </c>
      <c r="BJ137" s="103" t="s">
        <v>83</v>
      </c>
      <c r="BK137" s="290">
        <f>ROUND(I137*H137,2)</f>
        <v>0</v>
      </c>
      <c r="BL137" s="103" t="s">
        <v>142</v>
      </c>
      <c r="BM137" s="103" t="s">
        <v>215</v>
      </c>
    </row>
    <row r="138" spans="2:65" s="131" customFormat="1" ht="120">
      <c r="B138" s="124"/>
      <c r="D138" s="291" t="s">
        <v>144</v>
      </c>
      <c r="F138" s="292" t="s">
        <v>216</v>
      </c>
      <c r="L138" s="124"/>
      <c r="M138" s="293"/>
      <c r="N138" s="125"/>
      <c r="O138" s="125"/>
      <c r="P138" s="125"/>
      <c r="Q138" s="125"/>
      <c r="R138" s="125"/>
      <c r="S138" s="125"/>
      <c r="T138" s="173"/>
      <c r="AT138" s="103" t="s">
        <v>144</v>
      </c>
      <c r="AU138" s="103" t="s">
        <v>85</v>
      </c>
    </row>
    <row r="139" spans="2:65" s="295" customFormat="1" ht="12">
      <c r="B139" s="294"/>
      <c r="D139" s="291" t="s">
        <v>146</v>
      </c>
      <c r="E139" s="296" t="s">
        <v>5</v>
      </c>
      <c r="F139" s="297" t="s">
        <v>217</v>
      </c>
      <c r="H139" s="298">
        <v>34.374000000000002</v>
      </c>
      <c r="L139" s="294"/>
      <c r="M139" s="299"/>
      <c r="N139" s="300"/>
      <c r="O139" s="300"/>
      <c r="P139" s="300"/>
      <c r="Q139" s="300"/>
      <c r="R139" s="300"/>
      <c r="S139" s="300"/>
      <c r="T139" s="301"/>
      <c r="AT139" s="296" t="s">
        <v>146</v>
      </c>
      <c r="AU139" s="296" t="s">
        <v>85</v>
      </c>
      <c r="AV139" s="295" t="s">
        <v>85</v>
      </c>
      <c r="AW139" s="295" t="s">
        <v>39</v>
      </c>
      <c r="AX139" s="295" t="s">
        <v>83</v>
      </c>
      <c r="AY139" s="296" t="s">
        <v>136</v>
      </c>
    </row>
    <row r="140" spans="2:65" s="268" customFormat="1" ht="29.85" customHeight="1">
      <c r="B140" s="267"/>
      <c r="D140" s="269" t="s">
        <v>74</v>
      </c>
      <c r="E140" s="278" t="s">
        <v>142</v>
      </c>
      <c r="F140" s="278" t="s">
        <v>218</v>
      </c>
      <c r="J140" s="279">
        <f>BK140</f>
        <v>0</v>
      </c>
      <c r="L140" s="267"/>
      <c r="M140" s="272"/>
      <c r="N140" s="273"/>
      <c r="O140" s="273"/>
      <c r="P140" s="274">
        <f>SUM(P141:P146)</f>
        <v>0</v>
      </c>
      <c r="Q140" s="273"/>
      <c r="R140" s="274">
        <f>SUM(R141:R146)</f>
        <v>9.7343999999999986E-2</v>
      </c>
      <c r="S140" s="273"/>
      <c r="T140" s="275">
        <f>SUM(T141:T146)</f>
        <v>0</v>
      </c>
      <c r="AR140" s="269" t="s">
        <v>83</v>
      </c>
      <c r="AT140" s="276" t="s">
        <v>74</v>
      </c>
      <c r="AU140" s="276" t="s">
        <v>83</v>
      </c>
      <c r="AY140" s="269" t="s">
        <v>136</v>
      </c>
      <c r="BK140" s="277">
        <f>SUM(BK141:BK146)</f>
        <v>0</v>
      </c>
    </row>
    <row r="141" spans="2:65" s="131" customFormat="1" ht="25.5" customHeight="1">
      <c r="B141" s="124"/>
      <c r="C141" s="280" t="s">
        <v>219</v>
      </c>
      <c r="D141" s="280" t="s">
        <v>138</v>
      </c>
      <c r="E141" s="281" t="s">
        <v>220</v>
      </c>
      <c r="F141" s="282" t="s">
        <v>221</v>
      </c>
      <c r="G141" s="283" t="s">
        <v>93</v>
      </c>
      <c r="H141" s="284">
        <v>93.6</v>
      </c>
      <c r="I141" s="8"/>
      <c r="J141" s="285">
        <f>ROUND(I141*H141,2)</f>
        <v>0</v>
      </c>
      <c r="K141" s="282" t="s">
        <v>141</v>
      </c>
      <c r="L141" s="124"/>
      <c r="M141" s="286" t="s">
        <v>5</v>
      </c>
      <c r="N141" s="287" t="s">
        <v>47</v>
      </c>
      <c r="O141" s="125"/>
      <c r="P141" s="288">
        <f>O141*H141</f>
        <v>0</v>
      </c>
      <c r="Q141" s="288">
        <v>1.0399999999999999E-3</v>
      </c>
      <c r="R141" s="288">
        <f>Q141*H141</f>
        <v>9.7343999999999986E-2</v>
      </c>
      <c r="S141" s="288">
        <v>0</v>
      </c>
      <c r="T141" s="289">
        <f>S141*H141</f>
        <v>0</v>
      </c>
      <c r="AR141" s="103" t="s">
        <v>142</v>
      </c>
      <c r="AT141" s="103" t="s">
        <v>138</v>
      </c>
      <c r="AU141" s="103" t="s">
        <v>85</v>
      </c>
      <c r="AY141" s="103" t="s">
        <v>136</v>
      </c>
      <c r="BE141" s="290">
        <f>IF(N141="základní",J141,0)</f>
        <v>0</v>
      </c>
      <c r="BF141" s="290">
        <f>IF(N141="snížená",J141,0)</f>
        <v>0</v>
      </c>
      <c r="BG141" s="290">
        <f>IF(N141="zákl. přenesená",J141,0)</f>
        <v>0</v>
      </c>
      <c r="BH141" s="290">
        <f>IF(N141="sníž. přenesená",J141,0)</f>
        <v>0</v>
      </c>
      <c r="BI141" s="290">
        <f>IF(N141="nulová",J141,0)</f>
        <v>0</v>
      </c>
      <c r="BJ141" s="103" t="s">
        <v>83</v>
      </c>
      <c r="BK141" s="290">
        <f>ROUND(I141*H141,2)</f>
        <v>0</v>
      </c>
      <c r="BL141" s="103" t="s">
        <v>142</v>
      </c>
      <c r="BM141" s="103" t="s">
        <v>222</v>
      </c>
    </row>
    <row r="142" spans="2:65" s="131" customFormat="1" ht="36">
      <c r="B142" s="124"/>
      <c r="D142" s="291" t="s">
        <v>144</v>
      </c>
      <c r="F142" s="292" t="s">
        <v>223</v>
      </c>
      <c r="L142" s="124"/>
      <c r="M142" s="293"/>
      <c r="N142" s="125"/>
      <c r="O142" s="125"/>
      <c r="P142" s="125"/>
      <c r="Q142" s="125"/>
      <c r="R142" s="125"/>
      <c r="S142" s="125"/>
      <c r="T142" s="173"/>
      <c r="AT142" s="103" t="s">
        <v>144</v>
      </c>
      <c r="AU142" s="103" t="s">
        <v>85</v>
      </c>
    </row>
    <row r="143" spans="2:65" s="295" customFormat="1" ht="12">
      <c r="B143" s="294"/>
      <c r="D143" s="291" t="s">
        <v>146</v>
      </c>
      <c r="E143" s="296" t="s">
        <v>5</v>
      </c>
      <c r="F143" s="297" t="s">
        <v>224</v>
      </c>
      <c r="H143" s="298">
        <v>93.6</v>
      </c>
      <c r="L143" s="294"/>
      <c r="M143" s="299"/>
      <c r="N143" s="300"/>
      <c r="O143" s="300"/>
      <c r="P143" s="300"/>
      <c r="Q143" s="300"/>
      <c r="R143" s="300"/>
      <c r="S143" s="300"/>
      <c r="T143" s="301"/>
      <c r="AT143" s="296" t="s">
        <v>146</v>
      </c>
      <c r="AU143" s="296" t="s">
        <v>85</v>
      </c>
      <c r="AV143" s="295" t="s">
        <v>85</v>
      </c>
      <c r="AW143" s="295" t="s">
        <v>39</v>
      </c>
      <c r="AX143" s="295" t="s">
        <v>83</v>
      </c>
      <c r="AY143" s="296" t="s">
        <v>136</v>
      </c>
    </row>
    <row r="144" spans="2:65" s="131" customFormat="1" ht="25.5" customHeight="1">
      <c r="B144" s="124"/>
      <c r="C144" s="280" t="s">
        <v>11</v>
      </c>
      <c r="D144" s="280" t="s">
        <v>138</v>
      </c>
      <c r="E144" s="281" t="s">
        <v>225</v>
      </c>
      <c r="F144" s="282" t="s">
        <v>226</v>
      </c>
      <c r="G144" s="283" t="s">
        <v>93</v>
      </c>
      <c r="H144" s="284">
        <v>93.6</v>
      </c>
      <c r="I144" s="8"/>
      <c r="J144" s="285">
        <f>ROUND(I144*H144,2)</f>
        <v>0</v>
      </c>
      <c r="K144" s="282" t="s">
        <v>141</v>
      </c>
      <c r="L144" s="124"/>
      <c r="M144" s="286" t="s">
        <v>5</v>
      </c>
      <c r="N144" s="287" t="s">
        <v>47</v>
      </c>
      <c r="O144" s="125"/>
      <c r="P144" s="288">
        <f>O144*H144</f>
        <v>0</v>
      </c>
      <c r="Q144" s="288">
        <v>0</v>
      </c>
      <c r="R144" s="288">
        <f>Q144*H144</f>
        <v>0</v>
      </c>
      <c r="S144" s="288">
        <v>0</v>
      </c>
      <c r="T144" s="289">
        <f>S144*H144</f>
        <v>0</v>
      </c>
      <c r="AR144" s="103" t="s">
        <v>142</v>
      </c>
      <c r="AT144" s="103" t="s">
        <v>138</v>
      </c>
      <c r="AU144" s="103" t="s">
        <v>85</v>
      </c>
      <c r="AY144" s="103" t="s">
        <v>136</v>
      </c>
      <c r="BE144" s="290">
        <f>IF(N144="základní",J144,0)</f>
        <v>0</v>
      </c>
      <c r="BF144" s="290">
        <f>IF(N144="snížená",J144,0)</f>
        <v>0</v>
      </c>
      <c r="BG144" s="290">
        <f>IF(N144="zákl. přenesená",J144,0)</f>
        <v>0</v>
      </c>
      <c r="BH144" s="290">
        <f>IF(N144="sníž. přenesená",J144,0)</f>
        <v>0</v>
      </c>
      <c r="BI144" s="290">
        <f>IF(N144="nulová",J144,0)</f>
        <v>0</v>
      </c>
      <c r="BJ144" s="103" t="s">
        <v>83</v>
      </c>
      <c r="BK144" s="290">
        <f>ROUND(I144*H144,2)</f>
        <v>0</v>
      </c>
      <c r="BL144" s="103" t="s">
        <v>142</v>
      </c>
      <c r="BM144" s="103" t="s">
        <v>227</v>
      </c>
    </row>
    <row r="145" spans="2:65" s="131" customFormat="1" ht="36">
      <c r="B145" s="124"/>
      <c r="D145" s="291" t="s">
        <v>144</v>
      </c>
      <c r="F145" s="292" t="s">
        <v>223</v>
      </c>
      <c r="L145" s="124"/>
      <c r="M145" s="293"/>
      <c r="N145" s="125"/>
      <c r="O145" s="125"/>
      <c r="P145" s="125"/>
      <c r="Q145" s="125"/>
      <c r="R145" s="125"/>
      <c r="S145" s="125"/>
      <c r="T145" s="173"/>
      <c r="AT145" s="103" t="s">
        <v>144</v>
      </c>
      <c r="AU145" s="103" t="s">
        <v>85</v>
      </c>
    </row>
    <row r="146" spans="2:65" s="295" customFormat="1" ht="12">
      <c r="B146" s="294"/>
      <c r="D146" s="291" t="s">
        <v>146</v>
      </c>
      <c r="E146" s="296" t="s">
        <v>5</v>
      </c>
      <c r="F146" s="297" t="s">
        <v>224</v>
      </c>
      <c r="H146" s="298">
        <v>93.6</v>
      </c>
      <c r="L146" s="294"/>
      <c r="M146" s="299"/>
      <c r="N146" s="300"/>
      <c r="O146" s="300"/>
      <c r="P146" s="300"/>
      <c r="Q146" s="300"/>
      <c r="R146" s="300"/>
      <c r="S146" s="300"/>
      <c r="T146" s="301"/>
      <c r="AT146" s="296" t="s">
        <v>146</v>
      </c>
      <c r="AU146" s="296" t="s">
        <v>85</v>
      </c>
      <c r="AV146" s="295" t="s">
        <v>85</v>
      </c>
      <c r="AW146" s="295" t="s">
        <v>39</v>
      </c>
      <c r="AX146" s="295" t="s">
        <v>83</v>
      </c>
      <c r="AY146" s="296" t="s">
        <v>136</v>
      </c>
    </row>
    <row r="147" spans="2:65" s="268" customFormat="1" ht="29.85" customHeight="1">
      <c r="B147" s="267"/>
      <c r="D147" s="269" t="s">
        <v>74</v>
      </c>
      <c r="E147" s="278" t="s">
        <v>166</v>
      </c>
      <c r="F147" s="278" t="s">
        <v>228</v>
      </c>
      <c r="J147" s="279">
        <f>BK147</f>
        <v>0</v>
      </c>
      <c r="L147" s="267"/>
      <c r="M147" s="272"/>
      <c r="N147" s="273"/>
      <c r="O147" s="273"/>
      <c r="P147" s="274">
        <f>SUM(P148:P153)</f>
        <v>0</v>
      </c>
      <c r="Q147" s="273"/>
      <c r="R147" s="274">
        <f>SUM(R148:R153)</f>
        <v>8.4168000000000003</v>
      </c>
      <c r="S147" s="273"/>
      <c r="T147" s="275">
        <f>SUM(T148:T153)</f>
        <v>0</v>
      </c>
      <c r="AR147" s="269" t="s">
        <v>83</v>
      </c>
      <c r="AT147" s="276" t="s">
        <v>74</v>
      </c>
      <c r="AU147" s="276" t="s">
        <v>83</v>
      </c>
      <c r="AY147" s="269" t="s">
        <v>136</v>
      </c>
      <c r="BK147" s="277">
        <f>SUM(BK148:BK153)</f>
        <v>0</v>
      </c>
    </row>
    <row r="148" spans="2:65" s="131" customFormat="1" ht="25.5" customHeight="1">
      <c r="B148" s="124"/>
      <c r="C148" s="280" t="s">
        <v>229</v>
      </c>
      <c r="D148" s="280" t="s">
        <v>138</v>
      </c>
      <c r="E148" s="281" t="s">
        <v>230</v>
      </c>
      <c r="F148" s="282" t="s">
        <v>231</v>
      </c>
      <c r="G148" s="283" t="s">
        <v>93</v>
      </c>
      <c r="H148" s="284">
        <v>100.8</v>
      </c>
      <c r="I148" s="8"/>
      <c r="J148" s="285">
        <f>ROUND(I148*H148,2)</f>
        <v>0</v>
      </c>
      <c r="K148" s="282" t="s">
        <v>141</v>
      </c>
      <c r="L148" s="124"/>
      <c r="M148" s="286" t="s">
        <v>5</v>
      </c>
      <c r="N148" s="287" t="s">
        <v>47</v>
      </c>
      <c r="O148" s="125"/>
      <c r="P148" s="288">
        <f>O148*H148</f>
        <v>0</v>
      </c>
      <c r="Q148" s="288">
        <v>8.3500000000000005E-2</v>
      </c>
      <c r="R148" s="288">
        <f>Q148*H148</f>
        <v>8.4168000000000003</v>
      </c>
      <c r="S148" s="288">
        <v>0</v>
      </c>
      <c r="T148" s="289">
        <f>S148*H148</f>
        <v>0</v>
      </c>
      <c r="AR148" s="103" t="s">
        <v>142</v>
      </c>
      <c r="AT148" s="103" t="s">
        <v>138</v>
      </c>
      <c r="AU148" s="103" t="s">
        <v>85</v>
      </c>
      <c r="AY148" s="103" t="s">
        <v>136</v>
      </c>
      <c r="BE148" s="290">
        <f>IF(N148="základní",J148,0)</f>
        <v>0</v>
      </c>
      <c r="BF148" s="290">
        <f>IF(N148="snížená",J148,0)</f>
        <v>0</v>
      </c>
      <c r="BG148" s="290">
        <f>IF(N148="zákl. přenesená",J148,0)</f>
        <v>0</v>
      </c>
      <c r="BH148" s="290">
        <f>IF(N148="sníž. přenesená",J148,0)</f>
        <v>0</v>
      </c>
      <c r="BI148" s="290">
        <f>IF(N148="nulová",J148,0)</f>
        <v>0</v>
      </c>
      <c r="BJ148" s="103" t="s">
        <v>83</v>
      </c>
      <c r="BK148" s="290">
        <f>ROUND(I148*H148,2)</f>
        <v>0</v>
      </c>
      <c r="BL148" s="103" t="s">
        <v>142</v>
      </c>
      <c r="BM148" s="103" t="s">
        <v>232</v>
      </c>
    </row>
    <row r="149" spans="2:65" s="131" customFormat="1" ht="84">
      <c r="B149" s="124"/>
      <c r="D149" s="291" t="s">
        <v>144</v>
      </c>
      <c r="F149" s="292" t="s">
        <v>233</v>
      </c>
      <c r="L149" s="124"/>
      <c r="M149" s="293"/>
      <c r="N149" s="125"/>
      <c r="O149" s="125"/>
      <c r="P149" s="125"/>
      <c r="Q149" s="125"/>
      <c r="R149" s="125"/>
      <c r="S149" s="125"/>
      <c r="T149" s="173"/>
      <c r="AT149" s="103" t="s">
        <v>144</v>
      </c>
      <c r="AU149" s="103" t="s">
        <v>85</v>
      </c>
    </row>
    <row r="150" spans="2:65" s="295" customFormat="1" ht="12">
      <c r="B150" s="294"/>
      <c r="D150" s="291" t="s">
        <v>146</v>
      </c>
      <c r="E150" s="296" t="s">
        <v>5</v>
      </c>
      <c r="F150" s="297" t="s">
        <v>147</v>
      </c>
      <c r="H150" s="298">
        <v>100.8</v>
      </c>
      <c r="L150" s="294"/>
      <c r="M150" s="299"/>
      <c r="N150" s="300"/>
      <c r="O150" s="300"/>
      <c r="P150" s="300"/>
      <c r="Q150" s="300"/>
      <c r="R150" s="300"/>
      <c r="S150" s="300"/>
      <c r="T150" s="301"/>
      <c r="AT150" s="296" t="s">
        <v>146</v>
      </c>
      <c r="AU150" s="296" t="s">
        <v>85</v>
      </c>
      <c r="AV150" s="295" t="s">
        <v>85</v>
      </c>
      <c r="AW150" s="295" t="s">
        <v>39</v>
      </c>
      <c r="AX150" s="295" t="s">
        <v>83</v>
      </c>
      <c r="AY150" s="296" t="s">
        <v>136</v>
      </c>
    </row>
    <row r="151" spans="2:65" s="131" customFormat="1" ht="16.5" customHeight="1">
      <c r="B151" s="124"/>
      <c r="C151" s="303" t="s">
        <v>234</v>
      </c>
      <c r="D151" s="303" t="s">
        <v>159</v>
      </c>
      <c r="E151" s="304" t="s">
        <v>235</v>
      </c>
      <c r="F151" s="305" t="s">
        <v>236</v>
      </c>
      <c r="G151" s="306" t="s">
        <v>93</v>
      </c>
      <c r="H151" s="307">
        <v>3024</v>
      </c>
      <c r="I151" s="9"/>
      <c r="J151" s="308">
        <f>ROUND(I151*H151,2)</f>
        <v>0</v>
      </c>
      <c r="K151" s="305" t="s">
        <v>141</v>
      </c>
      <c r="L151" s="309"/>
      <c r="M151" s="310" t="s">
        <v>5</v>
      </c>
      <c r="N151" s="311" t="s">
        <v>47</v>
      </c>
      <c r="O151" s="125"/>
      <c r="P151" s="288">
        <f>O151*H151</f>
        <v>0</v>
      </c>
      <c r="Q151" s="288">
        <v>0</v>
      </c>
      <c r="R151" s="288">
        <f>Q151*H151</f>
        <v>0</v>
      </c>
      <c r="S151" s="288">
        <v>0</v>
      </c>
      <c r="T151" s="289">
        <f>S151*H151</f>
        <v>0</v>
      </c>
      <c r="AR151" s="103" t="s">
        <v>163</v>
      </c>
      <c r="AT151" s="103" t="s">
        <v>159</v>
      </c>
      <c r="AU151" s="103" t="s">
        <v>85</v>
      </c>
      <c r="AY151" s="103" t="s">
        <v>136</v>
      </c>
      <c r="BE151" s="290">
        <f>IF(N151="základní",J151,0)</f>
        <v>0</v>
      </c>
      <c r="BF151" s="290">
        <f>IF(N151="snížená",J151,0)</f>
        <v>0</v>
      </c>
      <c r="BG151" s="290">
        <f>IF(N151="zákl. přenesená",J151,0)</f>
        <v>0</v>
      </c>
      <c r="BH151" s="290">
        <f>IF(N151="sníž. přenesená",J151,0)</f>
        <v>0</v>
      </c>
      <c r="BI151" s="290">
        <f>IF(N151="nulová",J151,0)</f>
        <v>0</v>
      </c>
      <c r="BJ151" s="103" t="s">
        <v>83</v>
      </c>
      <c r="BK151" s="290">
        <f>ROUND(I151*H151,2)</f>
        <v>0</v>
      </c>
      <c r="BL151" s="103" t="s">
        <v>142</v>
      </c>
      <c r="BM151" s="103" t="s">
        <v>237</v>
      </c>
    </row>
    <row r="152" spans="2:65" s="131" customFormat="1" ht="24">
      <c r="B152" s="124"/>
      <c r="D152" s="291" t="s">
        <v>238</v>
      </c>
      <c r="F152" s="292" t="s">
        <v>239</v>
      </c>
      <c r="L152" s="124"/>
      <c r="M152" s="293"/>
      <c r="N152" s="125"/>
      <c r="O152" s="125"/>
      <c r="P152" s="125"/>
      <c r="Q152" s="125"/>
      <c r="R152" s="125"/>
      <c r="S152" s="125"/>
      <c r="T152" s="173"/>
      <c r="AT152" s="103" t="s">
        <v>238</v>
      </c>
      <c r="AU152" s="103" t="s">
        <v>85</v>
      </c>
    </row>
    <row r="153" spans="2:65" s="295" customFormat="1" ht="12">
      <c r="B153" s="294"/>
      <c r="D153" s="291" t="s">
        <v>146</v>
      </c>
      <c r="E153" s="296" t="s">
        <v>5</v>
      </c>
      <c r="F153" s="297" t="s">
        <v>240</v>
      </c>
      <c r="H153" s="298">
        <v>3024</v>
      </c>
      <c r="L153" s="294"/>
      <c r="M153" s="299"/>
      <c r="N153" s="300"/>
      <c r="O153" s="300"/>
      <c r="P153" s="300"/>
      <c r="Q153" s="300"/>
      <c r="R153" s="300"/>
      <c r="S153" s="300"/>
      <c r="T153" s="301"/>
      <c r="AT153" s="296" t="s">
        <v>146</v>
      </c>
      <c r="AU153" s="296" t="s">
        <v>85</v>
      </c>
      <c r="AV153" s="295" t="s">
        <v>85</v>
      </c>
      <c r="AW153" s="295" t="s">
        <v>39</v>
      </c>
      <c r="AX153" s="295" t="s">
        <v>83</v>
      </c>
      <c r="AY153" s="296" t="s">
        <v>136</v>
      </c>
    </row>
    <row r="154" spans="2:65" s="268" customFormat="1" ht="29.85" customHeight="1">
      <c r="B154" s="267"/>
      <c r="D154" s="269" t="s">
        <v>74</v>
      </c>
      <c r="E154" s="278" t="s">
        <v>172</v>
      </c>
      <c r="F154" s="278" t="s">
        <v>241</v>
      </c>
      <c r="J154" s="279">
        <f>BK154</f>
        <v>0</v>
      </c>
      <c r="L154" s="267"/>
      <c r="M154" s="272"/>
      <c r="N154" s="273"/>
      <c r="O154" s="273"/>
      <c r="P154" s="274">
        <f>SUM(P155:P168)</f>
        <v>0</v>
      </c>
      <c r="Q154" s="273"/>
      <c r="R154" s="274">
        <f>SUM(R155:R168)</f>
        <v>99.807822129999977</v>
      </c>
      <c r="S154" s="273"/>
      <c r="T154" s="275">
        <f>SUM(T155:T168)</f>
        <v>0</v>
      </c>
      <c r="AR154" s="269" t="s">
        <v>83</v>
      </c>
      <c r="AT154" s="276" t="s">
        <v>74</v>
      </c>
      <c r="AU154" s="276" t="s">
        <v>83</v>
      </c>
      <c r="AY154" s="269" t="s">
        <v>136</v>
      </c>
      <c r="BK154" s="277">
        <f>SUM(BK155:BK168)</f>
        <v>0</v>
      </c>
    </row>
    <row r="155" spans="2:65" s="131" customFormat="1" ht="25.5" customHeight="1">
      <c r="B155" s="124"/>
      <c r="C155" s="280" t="s">
        <v>242</v>
      </c>
      <c r="D155" s="280" t="s">
        <v>138</v>
      </c>
      <c r="E155" s="281" t="s">
        <v>243</v>
      </c>
      <c r="F155" s="282" t="s">
        <v>244</v>
      </c>
      <c r="G155" s="283" t="s">
        <v>93</v>
      </c>
      <c r="H155" s="284">
        <v>265.803</v>
      </c>
      <c r="I155" s="8"/>
      <c r="J155" s="285">
        <f>ROUND(I155*H155,2)</f>
        <v>0</v>
      </c>
      <c r="K155" s="282" t="s">
        <v>141</v>
      </c>
      <c r="L155" s="124"/>
      <c r="M155" s="286" t="s">
        <v>5</v>
      </c>
      <c r="N155" s="287" t="s">
        <v>47</v>
      </c>
      <c r="O155" s="125"/>
      <c r="P155" s="288">
        <f>O155*H155</f>
        <v>0</v>
      </c>
      <c r="Q155" s="288">
        <v>1.146E-2</v>
      </c>
      <c r="R155" s="288">
        <f>Q155*H155</f>
        <v>3.0461023799999998</v>
      </c>
      <c r="S155" s="288">
        <v>0</v>
      </c>
      <c r="T155" s="289">
        <f>S155*H155</f>
        <v>0</v>
      </c>
      <c r="AR155" s="103" t="s">
        <v>142</v>
      </c>
      <c r="AT155" s="103" t="s">
        <v>138</v>
      </c>
      <c r="AU155" s="103" t="s">
        <v>85</v>
      </c>
      <c r="AY155" s="103" t="s">
        <v>136</v>
      </c>
      <c r="BE155" s="290">
        <f>IF(N155="základní",J155,0)</f>
        <v>0</v>
      </c>
      <c r="BF155" s="290">
        <f>IF(N155="snížená",J155,0)</f>
        <v>0</v>
      </c>
      <c r="BG155" s="290">
        <f>IF(N155="zákl. přenesená",J155,0)</f>
        <v>0</v>
      </c>
      <c r="BH155" s="290">
        <f>IF(N155="sníž. přenesená",J155,0)</f>
        <v>0</v>
      </c>
      <c r="BI155" s="290">
        <f>IF(N155="nulová",J155,0)</f>
        <v>0</v>
      </c>
      <c r="BJ155" s="103" t="s">
        <v>83</v>
      </c>
      <c r="BK155" s="290">
        <f>ROUND(I155*H155,2)</f>
        <v>0</v>
      </c>
      <c r="BL155" s="103" t="s">
        <v>142</v>
      </c>
      <c r="BM155" s="103" t="s">
        <v>245</v>
      </c>
    </row>
    <row r="156" spans="2:65" s="295" customFormat="1" ht="12">
      <c r="B156" s="294"/>
      <c r="D156" s="291" t="s">
        <v>146</v>
      </c>
      <c r="E156" s="296" t="s">
        <v>5</v>
      </c>
      <c r="F156" s="297" t="s">
        <v>246</v>
      </c>
      <c r="H156" s="298">
        <v>265.803</v>
      </c>
      <c r="L156" s="294"/>
      <c r="M156" s="299"/>
      <c r="N156" s="300"/>
      <c r="O156" s="300"/>
      <c r="P156" s="300"/>
      <c r="Q156" s="300"/>
      <c r="R156" s="300"/>
      <c r="S156" s="300"/>
      <c r="T156" s="301"/>
      <c r="AT156" s="296" t="s">
        <v>146</v>
      </c>
      <c r="AU156" s="296" t="s">
        <v>85</v>
      </c>
      <c r="AV156" s="295" t="s">
        <v>85</v>
      </c>
      <c r="AW156" s="295" t="s">
        <v>39</v>
      </c>
      <c r="AX156" s="295" t="s">
        <v>83</v>
      </c>
      <c r="AY156" s="296" t="s">
        <v>136</v>
      </c>
    </row>
    <row r="157" spans="2:65" s="131" customFormat="1" ht="25.5" customHeight="1">
      <c r="B157" s="124"/>
      <c r="C157" s="280" t="s">
        <v>247</v>
      </c>
      <c r="D157" s="280" t="s">
        <v>138</v>
      </c>
      <c r="E157" s="281" t="s">
        <v>248</v>
      </c>
      <c r="F157" s="282" t="s">
        <v>249</v>
      </c>
      <c r="G157" s="283" t="s">
        <v>155</v>
      </c>
      <c r="H157" s="284">
        <v>42.345999999999997</v>
      </c>
      <c r="I157" s="8"/>
      <c r="J157" s="285">
        <f>ROUND(I157*H157,2)</f>
        <v>0</v>
      </c>
      <c r="K157" s="282" t="s">
        <v>141</v>
      </c>
      <c r="L157" s="124"/>
      <c r="M157" s="286" t="s">
        <v>5</v>
      </c>
      <c r="N157" s="287" t="s">
        <v>47</v>
      </c>
      <c r="O157" s="125"/>
      <c r="P157" s="288">
        <f>O157*H157</f>
        <v>0</v>
      </c>
      <c r="Q157" s="288">
        <v>2.2563399999999998</v>
      </c>
      <c r="R157" s="288">
        <f>Q157*H157</f>
        <v>95.54697363999999</v>
      </c>
      <c r="S157" s="288">
        <v>0</v>
      </c>
      <c r="T157" s="289">
        <f>S157*H157</f>
        <v>0</v>
      </c>
      <c r="AR157" s="103" t="s">
        <v>142</v>
      </c>
      <c r="AT157" s="103" t="s">
        <v>138</v>
      </c>
      <c r="AU157" s="103" t="s">
        <v>85</v>
      </c>
      <c r="AY157" s="103" t="s">
        <v>136</v>
      </c>
      <c r="BE157" s="290">
        <f>IF(N157="základní",J157,0)</f>
        <v>0</v>
      </c>
      <c r="BF157" s="290">
        <f>IF(N157="snížená",J157,0)</f>
        <v>0</v>
      </c>
      <c r="BG157" s="290">
        <f>IF(N157="zákl. přenesená",J157,0)</f>
        <v>0</v>
      </c>
      <c r="BH157" s="290">
        <f>IF(N157="sníž. přenesená",J157,0)</f>
        <v>0</v>
      </c>
      <c r="BI157" s="290">
        <f>IF(N157="nulová",J157,0)</f>
        <v>0</v>
      </c>
      <c r="BJ157" s="103" t="s">
        <v>83</v>
      </c>
      <c r="BK157" s="290">
        <f>ROUND(I157*H157,2)</f>
        <v>0</v>
      </c>
      <c r="BL157" s="103" t="s">
        <v>142</v>
      </c>
      <c r="BM157" s="103" t="s">
        <v>250</v>
      </c>
    </row>
    <row r="158" spans="2:65" s="131" customFormat="1" ht="216">
      <c r="B158" s="124"/>
      <c r="D158" s="291" t="s">
        <v>144</v>
      </c>
      <c r="F158" s="292" t="s">
        <v>251</v>
      </c>
      <c r="L158" s="124"/>
      <c r="M158" s="293"/>
      <c r="N158" s="125"/>
      <c r="O158" s="125"/>
      <c r="P158" s="125"/>
      <c r="Q158" s="125"/>
      <c r="R158" s="125"/>
      <c r="S158" s="125"/>
      <c r="T158" s="173"/>
      <c r="AT158" s="103" t="s">
        <v>144</v>
      </c>
      <c r="AU158" s="103" t="s">
        <v>85</v>
      </c>
    </row>
    <row r="159" spans="2:65" s="295" customFormat="1" ht="24">
      <c r="B159" s="294"/>
      <c r="D159" s="291" t="s">
        <v>146</v>
      </c>
      <c r="E159" s="296" t="s">
        <v>5</v>
      </c>
      <c r="F159" s="297" t="s">
        <v>252</v>
      </c>
      <c r="H159" s="298">
        <v>42.345999999999997</v>
      </c>
      <c r="L159" s="294"/>
      <c r="M159" s="299"/>
      <c r="N159" s="300"/>
      <c r="O159" s="300"/>
      <c r="P159" s="300"/>
      <c r="Q159" s="300"/>
      <c r="R159" s="300"/>
      <c r="S159" s="300"/>
      <c r="T159" s="301"/>
      <c r="AT159" s="296" t="s">
        <v>146</v>
      </c>
      <c r="AU159" s="296" t="s">
        <v>85</v>
      </c>
      <c r="AV159" s="295" t="s">
        <v>85</v>
      </c>
      <c r="AW159" s="295" t="s">
        <v>39</v>
      </c>
      <c r="AX159" s="295" t="s">
        <v>83</v>
      </c>
      <c r="AY159" s="296" t="s">
        <v>136</v>
      </c>
    </row>
    <row r="160" spans="2:65" s="131" customFormat="1" ht="16.5" customHeight="1">
      <c r="B160" s="124"/>
      <c r="C160" s="280" t="s">
        <v>253</v>
      </c>
      <c r="D160" s="280" t="s">
        <v>138</v>
      </c>
      <c r="E160" s="281" t="s">
        <v>254</v>
      </c>
      <c r="F160" s="282" t="s">
        <v>255</v>
      </c>
      <c r="G160" s="283" t="s">
        <v>162</v>
      </c>
      <c r="H160" s="284">
        <v>1.143</v>
      </c>
      <c r="I160" s="8"/>
      <c r="J160" s="285">
        <f>ROUND(I160*H160,2)</f>
        <v>0</v>
      </c>
      <c r="K160" s="282" t="s">
        <v>141</v>
      </c>
      <c r="L160" s="124"/>
      <c r="M160" s="286" t="s">
        <v>5</v>
      </c>
      <c r="N160" s="287" t="s">
        <v>47</v>
      </c>
      <c r="O160" s="125"/>
      <c r="P160" s="288">
        <f>O160*H160</f>
        <v>0</v>
      </c>
      <c r="Q160" s="288">
        <v>1.06277</v>
      </c>
      <c r="R160" s="288">
        <f>Q160*H160</f>
        <v>1.2147461100000001</v>
      </c>
      <c r="S160" s="288">
        <v>0</v>
      </c>
      <c r="T160" s="289">
        <f>S160*H160</f>
        <v>0</v>
      </c>
      <c r="AR160" s="103" t="s">
        <v>142</v>
      </c>
      <c r="AT160" s="103" t="s">
        <v>138</v>
      </c>
      <c r="AU160" s="103" t="s">
        <v>85</v>
      </c>
      <c r="AY160" s="103" t="s">
        <v>136</v>
      </c>
      <c r="BE160" s="290">
        <f>IF(N160="základní",J160,0)</f>
        <v>0</v>
      </c>
      <c r="BF160" s="290">
        <f>IF(N160="snížená",J160,0)</f>
        <v>0</v>
      </c>
      <c r="BG160" s="290">
        <f>IF(N160="zákl. přenesená",J160,0)</f>
        <v>0</v>
      </c>
      <c r="BH160" s="290">
        <f>IF(N160="sníž. přenesená",J160,0)</f>
        <v>0</v>
      </c>
      <c r="BI160" s="290">
        <f>IF(N160="nulová",J160,0)</f>
        <v>0</v>
      </c>
      <c r="BJ160" s="103" t="s">
        <v>83</v>
      </c>
      <c r="BK160" s="290">
        <f>ROUND(I160*H160,2)</f>
        <v>0</v>
      </c>
      <c r="BL160" s="103" t="s">
        <v>142</v>
      </c>
      <c r="BM160" s="103" t="s">
        <v>256</v>
      </c>
    </row>
    <row r="161" spans="2:65" s="295" customFormat="1" ht="12">
      <c r="B161" s="294"/>
      <c r="D161" s="291" t="s">
        <v>146</v>
      </c>
      <c r="E161" s="296" t="s">
        <v>5</v>
      </c>
      <c r="F161" s="297" t="s">
        <v>257</v>
      </c>
      <c r="H161" s="298">
        <v>1.143</v>
      </c>
      <c r="L161" s="294"/>
      <c r="M161" s="299"/>
      <c r="N161" s="300"/>
      <c r="O161" s="300"/>
      <c r="P161" s="300"/>
      <c r="Q161" s="300"/>
      <c r="R161" s="300"/>
      <c r="S161" s="300"/>
      <c r="T161" s="301"/>
      <c r="AT161" s="296" t="s">
        <v>146</v>
      </c>
      <c r="AU161" s="296" t="s">
        <v>85</v>
      </c>
      <c r="AV161" s="295" t="s">
        <v>85</v>
      </c>
      <c r="AW161" s="295" t="s">
        <v>39</v>
      </c>
      <c r="AX161" s="295" t="s">
        <v>83</v>
      </c>
      <c r="AY161" s="296" t="s">
        <v>136</v>
      </c>
    </row>
    <row r="162" spans="2:65" s="131" customFormat="1" ht="25.5" customHeight="1">
      <c r="B162" s="124"/>
      <c r="C162" s="280" t="s">
        <v>10</v>
      </c>
      <c r="D162" s="280" t="s">
        <v>138</v>
      </c>
      <c r="E162" s="281" t="s">
        <v>258</v>
      </c>
      <c r="F162" s="282" t="s">
        <v>259</v>
      </c>
      <c r="G162" s="283" t="s">
        <v>260</v>
      </c>
      <c r="H162" s="284">
        <v>252.6</v>
      </c>
      <c r="I162" s="8"/>
      <c r="J162" s="285">
        <f>ROUND(I162*H162,2)</f>
        <v>0</v>
      </c>
      <c r="K162" s="282" t="s">
        <v>141</v>
      </c>
      <c r="L162" s="124"/>
      <c r="M162" s="286" t="s">
        <v>5</v>
      </c>
      <c r="N162" s="287" t="s">
        <v>47</v>
      </c>
      <c r="O162" s="125"/>
      <c r="P162" s="288">
        <f>O162*H162</f>
        <v>0</v>
      </c>
      <c r="Q162" s="288">
        <v>0</v>
      </c>
      <c r="R162" s="288">
        <f>Q162*H162</f>
        <v>0</v>
      </c>
      <c r="S162" s="288">
        <v>0</v>
      </c>
      <c r="T162" s="289">
        <f>S162*H162</f>
        <v>0</v>
      </c>
      <c r="AR162" s="103" t="s">
        <v>142</v>
      </c>
      <c r="AT162" s="103" t="s">
        <v>138</v>
      </c>
      <c r="AU162" s="103" t="s">
        <v>85</v>
      </c>
      <c r="AY162" s="103" t="s">
        <v>136</v>
      </c>
      <c r="BE162" s="290">
        <f>IF(N162="základní",J162,0)</f>
        <v>0</v>
      </c>
      <c r="BF162" s="290">
        <f>IF(N162="snížená",J162,0)</f>
        <v>0</v>
      </c>
      <c r="BG162" s="290">
        <f>IF(N162="zákl. přenesená",J162,0)</f>
        <v>0</v>
      </c>
      <c r="BH162" s="290">
        <f>IF(N162="sníž. přenesená",J162,0)</f>
        <v>0</v>
      </c>
      <c r="BI162" s="290">
        <f>IF(N162="nulová",J162,0)</f>
        <v>0</v>
      </c>
      <c r="BJ162" s="103" t="s">
        <v>83</v>
      </c>
      <c r="BK162" s="290">
        <f>ROUND(I162*H162,2)</f>
        <v>0</v>
      </c>
      <c r="BL162" s="103" t="s">
        <v>142</v>
      </c>
      <c r="BM162" s="103" t="s">
        <v>261</v>
      </c>
    </row>
    <row r="163" spans="2:65" s="131" customFormat="1" ht="36">
      <c r="B163" s="124"/>
      <c r="D163" s="291" t="s">
        <v>144</v>
      </c>
      <c r="F163" s="292" t="s">
        <v>262</v>
      </c>
      <c r="L163" s="124"/>
      <c r="M163" s="293"/>
      <c r="N163" s="125"/>
      <c r="O163" s="125"/>
      <c r="P163" s="125"/>
      <c r="Q163" s="125"/>
      <c r="R163" s="125"/>
      <c r="S163" s="125"/>
      <c r="T163" s="173"/>
      <c r="AT163" s="103" t="s">
        <v>144</v>
      </c>
      <c r="AU163" s="103" t="s">
        <v>85</v>
      </c>
    </row>
    <row r="164" spans="2:65" s="295" customFormat="1" ht="12">
      <c r="B164" s="294"/>
      <c r="D164" s="291" t="s">
        <v>146</v>
      </c>
      <c r="E164" s="296" t="s">
        <v>5</v>
      </c>
      <c r="F164" s="297" t="s">
        <v>263</v>
      </c>
      <c r="H164" s="298">
        <v>252.6</v>
      </c>
      <c r="L164" s="294"/>
      <c r="M164" s="299"/>
      <c r="N164" s="300"/>
      <c r="O164" s="300"/>
      <c r="P164" s="300"/>
      <c r="Q164" s="300"/>
      <c r="R164" s="300"/>
      <c r="S164" s="300"/>
      <c r="T164" s="301"/>
      <c r="AT164" s="296" t="s">
        <v>146</v>
      </c>
      <c r="AU164" s="296" t="s">
        <v>85</v>
      </c>
      <c r="AV164" s="295" t="s">
        <v>85</v>
      </c>
      <c r="AW164" s="295" t="s">
        <v>39</v>
      </c>
      <c r="AX164" s="295" t="s">
        <v>83</v>
      </c>
      <c r="AY164" s="296" t="s">
        <v>136</v>
      </c>
    </row>
    <row r="165" spans="2:65" s="131" customFormat="1" ht="16.5" customHeight="1">
      <c r="B165" s="124"/>
      <c r="C165" s="280" t="s">
        <v>264</v>
      </c>
      <c r="D165" s="280" t="s">
        <v>138</v>
      </c>
      <c r="E165" s="281" t="s">
        <v>265</v>
      </c>
      <c r="F165" s="282" t="s">
        <v>266</v>
      </c>
      <c r="G165" s="283" t="s">
        <v>155</v>
      </c>
      <c r="H165" s="284">
        <v>516.42600000000004</v>
      </c>
      <c r="I165" s="8"/>
      <c r="J165" s="285">
        <f>ROUND(I165*H165,2)</f>
        <v>0</v>
      </c>
      <c r="K165" s="282" t="s">
        <v>141</v>
      </c>
      <c r="L165" s="124"/>
      <c r="M165" s="286" t="s">
        <v>5</v>
      </c>
      <c r="N165" s="287" t="s">
        <v>47</v>
      </c>
      <c r="O165" s="125"/>
      <c r="P165" s="288">
        <f>O165*H165</f>
        <v>0</v>
      </c>
      <c r="Q165" s="288">
        <v>0</v>
      </c>
      <c r="R165" s="288">
        <f>Q165*H165</f>
        <v>0</v>
      </c>
      <c r="S165" s="288">
        <v>0</v>
      </c>
      <c r="T165" s="289">
        <f>S165*H165</f>
        <v>0</v>
      </c>
      <c r="AR165" s="103" t="s">
        <v>142</v>
      </c>
      <c r="AT165" s="103" t="s">
        <v>138</v>
      </c>
      <c r="AU165" s="103" t="s">
        <v>85</v>
      </c>
      <c r="AY165" s="103" t="s">
        <v>136</v>
      </c>
      <c r="BE165" s="290">
        <f>IF(N165="základní",J165,0)</f>
        <v>0</v>
      </c>
      <c r="BF165" s="290">
        <f>IF(N165="snížená",J165,0)</f>
        <v>0</v>
      </c>
      <c r="BG165" s="290">
        <f>IF(N165="zákl. přenesená",J165,0)</f>
        <v>0</v>
      </c>
      <c r="BH165" s="290">
        <f>IF(N165="sníž. přenesená",J165,0)</f>
        <v>0</v>
      </c>
      <c r="BI165" s="290">
        <f>IF(N165="nulová",J165,0)</f>
        <v>0</v>
      </c>
      <c r="BJ165" s="103" t="s">
        <v>83</v>
      </c>
      <c r="BK165" s="290">
        <f>ROUND(I165*H165,2)</f>
        <v>0</v>
      </c>
      <c r="BL165" s="103" t="s">
        <v>142</v>
      </c>
      <c r="BM165" s="103" t="s">
        <v>267</v>
      </c>
    </row>
    <row r="166" spans="2:65" s="131" customFormat="1" ht="48">
      <c r="B166" s="124"/>
      <c r="D166" s="291" t="s">
        <v>144</v>
      </c>
      <c r="F166" s="292" t="s">
        <v>268</v>
      </c>
      <c r="L166" s="124"/>
      <c r="M166" s="293"/>
      <c r="N166" s="125"/>
      <c r="O166" s="125"/>
      <c r="P166" s="125"/>
      <c r="Q166" s="125"/>
      <c r="R166" s="125"/>
      <c r="S166" s="125"/>
      <c r="T166" s="173"/>
      <c r="AT166" s="103" t="s">
        <v>144</v>
      </c>
      <c r="AU166" s="103" t="s">
        <v>85</v>
      </c>
    </row>
    <row r="167" spans="2:65" s="131" customFormat="1" ht="24">
      <c r="B167" s="124"/>
      <c r="D167" s="291" t="s">
        <v>238</v>
      </c>
      <c r="F167" s="292" t="s">
        <v>269</v>
      </c>
      <c r="L167" s="124"/>
      <c r="M167" s="293"/>
      <c r="N167" s="125"/>
      <c r="O167" s="125"/>
      <c r="P167" s="125"/>
      <c r="Q167" s="125"/>
      <c r="R167" s="125"/>
      <c r="S167" s="125"/>
      <c r="T167" s="173"/>
      <c r="AT167" s="103" t="s">
        <v>238</v>
      </c>
      <c r="AU167" s="103" t="s">
        <v>85</v>
      </c>
    </row>
    <row r="168" spans="2:65" s="295" customFormat="1" ht="24">
      <c r="B168" s="294"/>
      <c r="D168" s="291" t="s">
        <v>146</v>
      </c>
      <c r="E168" s="296" t="s">
        <v>5</v>
      </c>
      <c r="F168" s="297" t="s">
        <v>270</v>
      </c>
      <c r="H168" s="298">
        <v>516.42600000000004</v>
      </c>
      <c r="L168" s="294"/>
      <c r="M168" s="299"/>
      <c r="N168" s="300"/>
      <c r="O168" s="300"/>
      <c r="P168" s="300"/>
      <c r="Q168" s="300"/>
      <c r="R168" s="300"/>
      <c r="S168" s="300"/>
      <c r="T168" s="301"/>
      <c r="AT168" s="296" t="s">
        <v>146</v>
      </c>
      <c r="AU168" s="296" t="s">
        <v>85</v>
      </c>
      <c r="AV168" s="295" t="s">
        <v>85</v>
      </c>
      <c r="AW168" s="295" t="s">
        <v>39</v>
      </c>
      <c r="AX168" s="295" t="s">
        <v>83</v>
      </c>
      <c r="AY168" s="296" t="s">
        <v>136</v>
      </c>
    </row>
    <row r="169" spans="2:65" s="268" customFormat="1" ht="29.85" customHeight="1">
      <c r="B169" s="267"/>
      <c r="D169" s="269" t="s">
        <v>74</v>
      </c>
      <c r="E169" s="278" t="s">
        <v>188</v>
      </c>
      <c r="F169" s="278" t="s">
        <v>271</v>
      </c>
      <c r="J169" s="279">
        <f>BK169</f>
        <v>0</v>
      </c>
      <c r="L169" s="267"/>
      <c r="M169" s="272"/>
      <c r="N169" s="273"/>
      <c r="O169" s="273"/>
      <c r="P169" s="274">
        <f>SUM(P170:P241)</f>
        <v>0</v>
      </c>
      <c r="Q169" s="273"/>
      <c r="R169" s="274">
        <f>SUM(R170:R241)</f>
        <v>0.33483711999999999</v>
      </c>
      <c r="S169" s="273"/>
      <c r="T169" s="275">
        <f>SUM(T170:T241)</f>
        <v>1414.95543</v>
      </c>
      <c r="AR169" s="269" t="s">
        <v>83</v>
      </c>
      <c r="AT169" s="276" t="s">
        <v>74</v>
      </c>
      <c r="AU169" s="276" t="s">
        <v>83</v>
      </c>
      <c r="AY169" s="269" t="s">
        <v>136</v>
      </c>
      <c r="BK169" s="277">
        <f>SUM(BK170:BK241)</f>
        <v>0</v>
      </c>
    </row>
    <row r="170" spans="2:65" s="131" customFormat="1" ht="25.5" customHeight="1">
      <c r="B170" s="124"/>
      <c r="C170" s="280" t="s">
        <v>272</v>
      </c>
      <c r="D170" s="280" t="s">
        <v>138</v>
      </c>
      <c r="E170" s="281" t="s">
        <v>273</v>
      </c>
      <c r="F170" s="282" t="s">
        <v>274</v>
      </c>
      <c r="G170" s="283" t="s">
        <v>93</v>
      </c>
      <c r="H170" s="284">
        <v>34.374000000000002</v>
      </c>
      <c r="I170" s="8"/>
      <c r="J170" s="285">
        <f>ROUND(I170*H170,2)</f>
        <v>0</v>
      </c>
      <c r="K170" s="282" t="s">
        <v>141</v>
      </c>
      <c r="L170" s="124"/>
      <c r="M170" s="286" t="s">
        <v>5</v>
      </c>
      <c r="N170" s="287" t="s">
        <v>47</v>
      </c>
      <c r="O170" s="125"/>
      <c r="P170" s="288">
        <f>O170*H170</f>
        <v>0</v>
      </c>
      <c r="Q170" s="288">
        <v>6.3000000000000003E-4</v>
      </c>
      <c r="R170" s="288">
        <f>Q170*H170</f>
        <v>2.1655620000000004E-2</v>
      </c>
      <c r="S170" s="288">
        <v>0</v>
      </c>
      <c r="T170" s="289">
        <f>S170*H170</f>
        <v>0</v>
      </c>
      <c r="AR170" s="103" t="s">
        <v>142</v>
      </c>
      <c r="AT170" s="103" t="s">
        <v>138</v>
      </c>
      <c r="AU170" s="103" t="s">
        <v>85</v>
      </c>
      <c r="AY170" s="103" t="s">
        <v>136</v>
      </c>
      <c r="BE170" s="290">
        <f>IF(N170="základní",J170,0)</f>
        <v>0</v>
      </c>
      <c r="BF170" s="290">
        <f>IF(N170="snížená",J170,0)</f>
        <v>0</v>
      </c>
      <c r="BG170" s="290">
        <f>IF(N170="zákl. přenesená",J170,0)</f>
        <v>0</v>
      </c>
      <c r="BH170" s="290">
        <f>IF(N170="sníž. přenesená",J170,0)</f>
        <v>0</v>
      </c>
      <c r="BI170" s="290">
        <f>IF(N170="nulová",J170,0)</f>
        <v>0</v>
      </c>
      <c r="BJ170" s="103" t="s">
        <v>83</v>
      </c>
      <c r="BK170" s="290">
        <f>ROUND(I170*H170,2)</f>
        <v>0</v>
      </c>
      <c r="BL170" s="103" t="s">
        <v>142</v>
      </c>
      <c r="BM170" s="103" t="s">
        <v>275</v>
      </c>
    </row>
    <row r="171" spans="2:65" s="295" customFormat="1" ht="12">
      <c r="B171" s="294"/>
      <c r="D171" s="291" t="s">
        <v>146</v>
      </c>
      <c r="E171" s="296" t="s">
        <v>5</v>
      </c>
      <c r="F171" s="297" t="s">
        <v>276</v>
      </c>
      <c r="H171" s="298">
        <v>34.374000000000002</v>
      </c>
      <c r="L171" s="294"/>
      <c r="M171" s="299"/>
      <c r="N171" s="300"/>
      <c r="O171" s="300"/>
      <c r="P171" s="300"/>
      <c r="Q171" s="300"/>
      <c r="R171" s="300"/>
      <c r="S171" s="300"/>
      <c r="T171" s="301"/>
      <c r="AT171" s="296" t="s">
        <v>146</v>
      </c>
      <c r="AU171" s="296" t="s">
        <v>85</v>
      </c>
      <c r="AV171" s="295" t="s">
        <v>85</v>
      </c>
      <c r="AW171" s="295" t="s">
        <v>39</v>
      </c>
      <c r="AX171" s="295" t="s">
        <v>83</v>
      </c>
      <c r="AY171" s="296" t="s">
        <v>136</v>
      </c>
    </row>
    <row r="172" spans="2:65" s="131" customFormat="1" ht="25.5" customHeight="1">
      <c r="B172" s="124"/>
      <c r="C172" s="280" t="s">
        <v>277</v>
      </c>
      <c r="D172" s="280" t="s">
        <v>138</v>
      </c>
      <c r="E172" s="281" t="s">
        <v>278</v>
      </c>
      <c r="F172" s="282" t="s">
        <v>279</v>
      </c>
      <c r="G172" s="283" t="s">
        <v>260</v>
      </c>
      <c r="H172" s="284">
        <v>179.25</v>
      </c>
      <c r="I172" s="8"/>
      <c r="J172" s="285">
        <f>ROUND(I172*H172,2)</f>
        <v>0</v>
      </c>
      <c r="K172" s="282" t="s">
        <v>141</v>
      </c>
      <c r="L172" s="124"/>
      <c r="M172" s="286" t="s">
        <v>5</v>
      </c>
      <c r="N172" s="287" t="s">
        <v>47</v>
      </c>
      <c r="O172" s="125"/>
      <c r="P172" s="288">
        <f>O172*H172</f>
        <v>0</v>
      </c>
      <c r="Q172" s="288">
        <v>1.6000000000000001E-4</v>
      </c>
      <c r="R172" s="288">
        <f>Q172*H172</f>
        <v>2.8680000000000001E-2</v>
      </c>
      <c r="S172" s="288">
        <v>0</v>
      </c>
      <c r="T172" s="289">
        <f>S172*H172</f>
        <v>0</v>
      </c>
      <c r="AR172" s="103" t="s">
        <v>142</v>
      </c>
      <c r="AT172" s="103" t="s">
        <v>138</v>
      </c>
      <c r="AU172" s="103" t="s">
        <v>85</v>
      </c>
      <c r="AY172" s="103" t="s">
        <v>136</v>
      </c>
      <c r="BE172" s="290">
        <f>IF(N172="základní",J172,0)</f>
        <v>0</v>
      </c>
      <c r="BF172" s="290">
        <f>IF(N172="snížená",J172,0)</f>
        <v>0</v>
      </c>
      <c r="BG172" s="290">
        <f>IF(N172="zákl. přenesená",J172,0)</f>
        <v>0</v>
      </c>
      <c r="BH172" s="290">
        <f>IF(N172="sníž. přenesená",J172,0)</f>
        <v>0</v>
      </c>
      <c r="BI172" s="290">
        <f>IF(N172="nulová",J172,0)</f>
        <v>0</v>
      </c>
      <c r="BJ172" s="103" t="s">
        <v>83</v>
      </c>
      <c r="BK172" s="290">
        <f>ROUND(I172*H172,2)</f>
        <v>0</v>
      </c>
      <c r="BL172" s="103" t="s">
        <v>142</v>
      </c>
      <c r="BM172" s="103" t="s">
        <v>280</v>
      </c>
    </row>
    <row r="173" spans="2:65" s="131" customFormat="1" ht="60">
      <c r="B173" s="124"/>
      <c r="D173" s="291" t="s">
        <v>144</v>
      </c>
      <c r="F173" s="292" t="s">
        <v>281</v>
      </c>
      <c r="L173" s="124"/>
      <c r="M173" s="293"/>
      <c r="N173" s="125"/>
      <c r="O173" s="125"/>
      <c r="P173" s="125"/>
      <c r="Q173" s="125"/>
      <c r="R173" s="125"/>
      <c r="S173" s="125"/>
      <c r="T173" s="173"/>
      <c r="AT173" s="103" t="s">
        <v>144</v>
      </c>
      <c r="AU173" s="103" t="s">
        <v>85</v>
      </c>
    </row>
    <row r="174" spans="2:65" s="295" customFormat="1" ht="24">
      <c r="B174" s="294"/>
      <c r="D174" s="291" t="s">
        <v>146</v>
      </c>
      <c r="E174" s="296" t="s">
        <v>5</v>
      </c>
      <c r="F174" s="297" t="s">
        <v>282</v>
      </c>
      <c r="H174" s="298">
        <v>19.350000000000001</v>
      </c>
      <c r="L174" s="294"/>
      <c r="M174" s="299"/>
      <c r="N174" s="300"/>
      <c r="O174" s="300"/>
      <c r="P174" s="300"/>
      <c r="Q174" s="300"/>
      <c r="R174" s="300"/>
      <c r="S174" s="300"/>
      <c r="T174" s="301"/>
      <c r="AT174" s="296" t="s">
        <v>146</v>
      </c>
      <c r="AU174" s="296" t="s">
        <v>85</v>
      </c>
      <c r="AV174" s="295" t="s">
        <v>85</v>
      </c>
      <c r="AW174" s="295" t="s">
        <v>39</v>
      </c>
      <c r="AX174" s="295" t="s">
        <v>75</v>
      </c>
      <c r="AY174" s="296" t="s">
        <v>136</v>
      </c>
    </row>
    <row r="175" spans="2:65" s="295" customFormat="1" ht="12">
      <c r="B175" s="294"/>
      <c r="D175" s="291" t="s">
        <v>146</v>
      </c>
      <c r="E175" s="296" t="s">
        <v>5</v>
      </c>
      <c r="F175" s="297" t="s">
        <v>283</v>
      </c>
      <c r="H175" s="298">
        <v>58.5</v>
      </c>
      <c r="L175" s="294"/>
      <c r="M175" s="299"/>
      <c r="N175" s="300"/>
      <c r="O175" s="300"/>
      <c r="P175" s="300"/>
      <c r="Q175" s="300"/>
      <c r="R175" s="300"/>
      <c r="S175" s="300"/>
      <c r="T175" s="301"/>
      <c r="AT175" s="296" t="s">
        <v>146</v>
      </c>
      <c r="AU175" s="296" t="s">
        <v>85</v>
      </c>
      <c r="AV175" s="295" t="s">
        <v>85</v>
      </c>
      <c r="AW175" s="295" t="s">
        <v>39</v>
      </c>
      <c r="AX175" s="295" t="s">
        <v>75</v>
      </c>
      <c r="AY175" s="296" t="s">
        <v>136</v>
      </c>
    </row>
    <row r="176" spans="2:65" s="295" customFormat="1" ht="12">
      <c r="B176" s="294"/>
      <c r="D176" s="291" t="s">
        <v>146</v>
      </c>
      <c r="E176" s="296" t="s">
        <v>5</v>
      </c>
      <c r="F176" s="297" t="s">
        <v>284</v>
      </c>
      <c r="H176" s="298">
        <v>48</v>
      </c>
      <c r="L176" s="294"/>
      <c r="M176" s="299"/>
      <c r="N176" s="300"/>
      <c r="O176" s="300"/>
      <c r="P176" s="300"/>
      <c r="Q176" s="300"/>
      <c r="R176" s="300"/>
      <c r="S176" s="300"/>
      <c r="T176" s="301"/>
      <c r="AT176" s="296" t="s">
        <v>146</v>
      </c>
      <c r="AU176" s="296" t="s">
        <v>85</v>
      </c>
      <c r="AV176" s="295" t="s">
        <v>85</v>
      </c>
      <c r="AW176" s="295" t="s">
        <v>39</v>
      </c>
      <c r="AX176" s="295" t="s">
        <v>75</v>
      </c>
      <c r="AY176" s="296" t="s">
        <v>136</v>
      </c>
    </row>
    <row r="177" spans="2:65" s="295" customFormat="1" ht="12">
      <c r="B177" s="294"/>
      <c r="D177" s="291" t="s">
        <v>146</v>
      </c>
      <c r="E177" s="296" t="s">
        <v>5</v>
      </c>
      <c r="F177" s="297" t="s">
        <v>285</v>
      </c>
      <c r="H177" s="298">
        <v>35.450000000000003</v>
      </c>
      <c r="L177" s="294"/>
      <c r="M177" s="299"/>
      <c r="N177" s="300"/>
      <c r="O177" s="300"/>
      <c r="P177" s="300"/>
      <c r="Q177" s="300"/>
      <c r="R177" s="300"/>
      <c r="S177" s="300"/>
      <c r="T177" s="301"/>
      <c r="AT177" s="296" t="s">
        <v>146</v>
      </c>
      <c r="AU177" s="296" t="s">
        <v>85</v>
      </c>
      <c r="AV177" s="295" t="s">
        <v>85</v>
      </c>
      <c r="AW177" s="295" t="s">
        <v>39</v>
      </c>
      <c r="AX177" s="295" t="s">
        <v>75</v>
      </c>
      <c r="AY177" s="296" t="s">
        <v>136</v>
      </c>
    </row>
    <row r="178" spans="2:65" s="295" customFormat="1" ht="12">
      <c r="B178" s="294"/>
      <c r="D178" s="291" t="s">
        <v>146</v>
      </c>
      <c r="E178" s="296" t="s">
        <v>5</v>
      </c>
      <c r="F178" s="297" t="s">
        <v>286</v>
      </c>
      <c r="H178" s="298">
        <v>17.95</v>
      </c>
      <c r="L178" s="294"/>
      <c r="M178" s="299"/>
      <c r="N178" s="300"/>
      <c r="O178" s="300"/>
      <c r="P178" s="300"/>
      <c r="Q178" s="300"/>
      <c r="R178" s="300"/>
      <c r="S178" s="300"/>
      <c r="T178" s="301"/>
      <c r="AT178" s="296" t="s">
        <v>146</v>
      </c>
      <c r="AU178" s="296" t="s">
        <v>85</v>
      </c>
      <c r="AV178" s="295" t="s">
        <v>85</v>
      </c>
      <c r="AW178" s="295" t="s">
        <v>39</v>
      </c>
      <c r="AX178" s="295" t="s">
        <v>75</v>
      </c>
      <c r="AY178" s="296" t="s">
        <v>136</v>
      </c>
    </row>
    <row r="179" spans="2:65" s="313" customFormat="1" ht="12">
      <c r="B179" s="312"/>
      <c r="D179" s="291" t="s">
        <v>146</v>
      </c>
      <c r="E179" s="314" t="s">
        <v>5</v>
      </c>
      <c r="F179" s="315" t="s">
        <v>200</v>
      </c>
      <c r="H179" s="316">
        <v>179.25</v>
      </c>
      <c r="L179" s="312"/>
      <c r="M179" s="317"/>
      <c r="N179" s="318"/>
      <c r="O179" s="318"/>
      <c r="P179" s="318"/>
      <c r="Q179" s="318"/>
      <c r="R179" s="318"/>
      <c r="S179" s="318"/>
      <c r="T179" s="319"/>
      <c r="AT179" s="314" t="s">
        <v>146</v>
      </c>
      <c r="AU179" s="314" t="s">
        <v>85</v>
      </c>
      <c r="AV179" s="313" t="s">
        <v>142</v>
      </c>
      <c r="AW179" s="313" t="s">
        <v>39</v>
      </c>
      <c r="AX179" s="313" t="s">
        <v>83</v>
      </c>
      <c r="AY179" s="314" t="s">
        <v>136</v>
      </c>
    </row>
    <row r="180" spans="2:65" s="131" customFormat="1" ht="25.5" customHeight="1">
      <c r="B180" s="124"/>
      <c r="C180" s="280" t="s">
        <v>287</v>
      </c>
      <c r="D180" s="280" t="s">
        <v>138</v>
      </c>
      <c r="E180" s="281" t="s">
        <v>288</v>
      </c>
      <c r="F180" s="282" t="s">
        <v>289</v>
      </c>
      <c r="G180" s="283" t="s">
        <v>260</v>
      </c>
      <c r="H180" s="284">
        <v>17.399999999999999</v>
      </c>
      <c r="I180" s="8"/>
      <c r="J180" s="285">
        <f>ROUND(I180*H180,2)</f>
        <v>0</v>
      </c>
      <c r="K180" s="282" t="s">
        <v>141</v>
      </c>
      <c r="L180" s="124"/>
      <c r="M180" s="286" t="s">
        <v>5</v>
      </c>
      <c r="N180" s="287" t="s">
        <v>47</v>
      </c>
      <c r="O180" s="125"/>
      <c r="P180" s="288">
        <f>O180*H180</f>
        <v>0</v>
      </c>
      <c r="Q180" s="288">
        <v>3.4000000000000002E-4</v>
      </c>
      <c r="R180" s="288">
        <f>Q180*H180</f>
        <v>5.9160000000000003E-3</v>
      </c>
      <c r="S180" s="288">
        <v>0</v>
      </c>
      <c r="T180" s="289">
        <f>S180*H180</f>
        <v>0</v>
      </c>
      <c r="AR180" s="103" t="s">
        <v>142</v>
      </c>
      <c r="AT180" s="103" t="s">
        <v>138</v>
      </c>
      <c r="AU180" s="103" t="s">
        <v>85</v>
      </c>
      <c r="AY180" s="103" t="s">
        <v>136</v>
      </c>
      <c r="BE180" s="290">
        <f>IF(N180="základní",J180,0)</f>
        <v>0</v>
      </c>
      <c r="BF180" s="290">
        <f>IF(N180="snížená",J180,0)</f>
        <v>0</v>
      </c>
      <c r="BG180" s="290">
        <f>IF(N180="zákl. přenesená",J180,0)</f>
        <v>0</v>
      </c>
      <c r="BH180" s="290">
        <f>IF(N180="sníž. přenesená",J180,0)</f>
        <v>0</v>
      </c>
      <c r="BI180" s="290">
        <f>IF(N180="nulová",J180,0)</f>
        <v>0</v>
      </c>
      <c r="BJ180" s="103" t="s">
        <v>83</v>
      </c>
      <c r="BK180" s="290">
        <f>ROUND(I180*H180,2)</f>
        <v>0</v>
      </c>
      <c r="BL180" s="103" t="s">
        <v>142</v>
      </c>
      <c r="BM180" s="103" t="s">
        <v>290</v>
      </c>
    </row>
    <row r="181" spans="2:65" s="131" customFormat="1" ht="60">
      <c r="B181" s="124"/>
      <c r="D181" s="291" t="s">
        <v>144</v>
      </c>
      <c r="F181" s="292" t="s">
        <v>281</v>
      </c>
      <c r="L181" s="124"/>
      <c r="M181" s="293"/>
      <c r="N181" s="125"/>
      <c r="O181" s="125"/>
      <c r="P181" s="125"/>
      <c r="Q181" s="125"/>
      <c r="R181" s="125"/>
      <c r="S181" s="125"/>
      <c r="T181" s="173"/>
      <c r="AT181" s="103" t="s">
        <v>144</v>
      </c>
      <c r="AU181" s="103" t="s">
        <v>85</v>
      </c>
    </row>
    <row r="182" spans="2:65" s="295" customFormat="1" ht="12">
      <c r="B182" s="294"/>
      <c r="D182" s="291" t="s">
        <v>146</v>
      </c>
      <c r="E182" s="296" t="s">
        <v>5</v>
      </c>
      <c r="F182" s="297" t="s">
        <v>291</v>
      </c>
      <c r="H182" s="298">
        <v>5.4</v>
      </c>
      <c r="L182" s="294"/>
      <c r="M182" s="299"/>
      <c r="N182" s="300"/>
      <c r="O182" s="300"/>
      <c r="P182" s="300"/>
      <c r="Q182" s="300"/>
      <c r="R182" s="300"/>
      <c r="S182" s="300"/>
      <c r="T182" s="301"/>
      <c r="AT182" s="296" t="s">
        <v>146</v>
      </c>
      <c r="AU182" s="296" t="s">
        <v>85</v>
      </c>
      <c r="AV182" s="295" t="s">
        <v>85</v>
      </c>
      <c r="AW182" s="295" t="s">
        <v>39</v>
      </c>
      <c r="AX182" s="295" t="s">
        <v>75</v>
      </c>
      <c r="AY182" s="296" t="s">
        <v>136</v>
      </c>
    </row>
    <row r="183" spans="2:65" s="295" customFormat="1" ht="12">
      <c r="B183" s="294"/>
      <c r="D183" s="291" t="s">
        <v>146</v>
      </c>
      <c r="E183" s="296" t="s">
        <v>5</v>
      </c>
      <c r="F183" s="297" t="s">
        <v>292</v>
      </c>
      <c r="H183" s="298">
        <v>12</v>
      </c>
      <c r="L183" s="294"/>
      <c r="M183" s="299"/>
      <c r="N183" s="300"/>
      <c r="O183" s="300"/>
      <c r="P183" s="300"/>
      <c r="Q183" s="300"/>
      <c r="R183" s="300"/>
      <c r="S183" s="300"/>
      <c r="T183" s="301"/>
      <c r="AT183" s="296" t="s">
        <v>146</v>
      </c>
      <c r="AU183" s="296" t="s">
        <v>85</v>
      </c>
      <c r="AV183" s="295" t="s">
        <v>85</v>
      </c>
      <c r="AW183" s="295" t="s">
        <v>39</v>
      </c>
      <c r="AX183" s="295" t="s">
        <v>75</v>
      </c>
      <c r="AY183" s="296" t="s">
        <v>136</v>
      </c>
    </row>
    <row r="184" spans="2:65" s="313" customFormat="1" ht="12">
      <c r="B184" s="312"/>
      <c r="D184" s="291" t="s">
        <v>146</v>
      </c>
      <c r="E184" s="314" t="s">
        <v>5</v>
      </c>
      <c r="F184" s="315" t="s">
        <v>200</v>
      </c>
      <c r="H184" s="316">
        <v>17.399999999999999</v>
      </c>
      <c r="L184" s="312"/>
      <c r="M184" s="317"/>
      <c r="N184" s="318"/>
      <c r="O184" s="318"/>
      <c r="P184" s="318"/>
      <c r="Q184" s="318"/>
      <c r="R184" s="318"/>
      <c r="S184" s="318"/>
      <c r="T184" s="319"/>
      <c r="AT184" s="314" t="s">
        <v>146</v>
      </c>
      <c r="AU184" s="314" t="s">
        <v>85</v>
      </c>
      <c r="AV184" s="313" t="s">
        <v>142</v>
      </c>
      <c r="AW184" s="313" t="s">
        <v>39</v>
      </c>
      <c r="AX184" s="313" t="s">
        <v>83</v>
      </c>
      <c r="AY184" s="314" t="s">
        <v>136</v>
      </c>
    </row>
    <row r="185" spans="2:65" s="131" customFormat="1" ht="38.25" customHeight="1">
      <c r="B185" s="124"/>
      <c r="C185" s="280" t="s">
        <v>293</v>
      </c>
      <c r="D185" s="280" t="s">
        <v>138</v>
      </c>
      <c r="E185" s="281" t="s">
        <v>294</v>
      </c>
      <c r="F185" s="282" t="s">
        <v>295</v>
      </c>
      <c r="G185" s="283" t="s">
        <v>155</v>
      </c>
      <c r="H185" s="284">
        <v>2316.1869999999999</v>
      </c>
      <c r="I185" s="8"/>
      <c r="J185" s="285">
        <f>ROUND(I185*H185,2)</f>
        <v>0</v>
      </c>
      <c r="K185" s="282" t="s">
        <v>141</v>
      </c>
      <c r="L185" s="124"/>
      <c r="M185" s="286" t="s">
        <v>5</v>
      </c>
      <c r="N185" s="287" t="s">
        <v>47</v>
      </c>
      <c r="O185" s="125"/>
      <c r="P185" s="288">
        <f>O185*H185</f>
        <v>0</v>
      </c>
      <c r="Q185" s="288">
        <v>0</v>
      </c>
      <c r="R185" s="288">
        <f>Q185*H185</f>
        <v>0</v>
      </c>
      <c r="S185" s="288">
        <v>0.42</v>
      </c>
      <c r="T185" s="289">
        <f>S185*H185</f>
        <v>972.79853999999989</v>
      </c>
      <c r="AR185" s="103" t="s">
        <v>142</v>
      </c>
      <c r="AT185" s="103" t="s">
        <v>138</v>
      </c>
      <c r="AU185" s="103" t="s">
        <v>85</v>
      </c>
      <c r="AY185" s="103" t="s">
        <v>136</v>
      </c>
      <c r="BE185" s="290">
        <f>IF(N185="základní",J185,0)</f>
        <v>0</v>
      </c>
      <c r="BF185" s="290">
        <f>IF(N185="snížená",J185,0)</f>
        <v>0</v>
      </c>
      <c r="BG185" s="290">
        <f>IF(N185="zákl. přenesená",J185,0)</f>
        <v>0</v>
      </c>
      <c r="BH185" s="290">
        <f>IF(N185="sníž. přenesená",J185,0)</f>
        <v>0</v>
      </c>
      <c r="BI185" s="290">
        <f>IF(N185="nulová",J185,0)</f>
        <v>0</v>
      </c>
      <c r="BJ185" s="103" t="s">
        <v>83</v>
      </c>
      <c r="BK185" s="290">
        <f>ROUND(I185*H185,2)</f>
        <v>0</v>
      </c>
      <c r="BL185" s="103" t="s">
        <v>142</v>
      </c>
      <c r="BM185" s="103" t="s">
        <v>296</v>
      </c>
    </row>
    <row r="186" spans="2:65" s="131" customFormat="1" ht="216">
      <c r="B186" s="124"/>
      <c r="D186" s="291" t="s">
        <v>144</v>
      </c>
      <c r="F186" s="292" t="s">
        <v>297</v>
      </c>
      <c r="L186" s="124"/>
      <c r="M186" s="293"/>
      <c r="N186" s="125"/>
      <c r="O186" s="125"/>
      <c r="P186" s="125"/>
      <c r="Q186" s="125"/>
      <c r="R186" s="125"/>
      <c r="S186" s="125"/>
      <c r="T186" s="173"/>
      <c r="AT186" s="103" t="s">
        <v>144</v>
      </c>
      <c r="AU186" s="103" t="s">
        <v>85</v>
      </c>
    </row>
    <row r="187" spans="2:65" s="295" customFormat="1" ht="12">
      <c r="B187" s="294"/>
      <c r="D187" s="291" t="s">
        <v>146</v>
      </c>
      <c r="E187" s="296" t="s">
        <v>5</v>
      </c>
      <c r="F187" s="297" t="s">
        <v>298</v>
      </c>
      <c r="H187" s="298">
        <v>101.904</v>
      </c>
      <c r="L187" s="294"/>
      <c r="M187" s="299"/>
      <c r="N187" s="300"/>
      <c r="O187" s="300"/>
      <c r="P187" s="300"/>
      <c r="Q187" s="300"/>
      <c r="R187" s="300"/>
      <c r="S187" s="300"/>
      <c r="T187" s="301"/>
      <c r="AT187" s="296" t="s">
        <v>146</v>
      </c>
      <c r="AU187" s="296" t="s">
        <v>85</v>
      </c>
      <c r="AV187" s="295" t="s">
        <v>85</v>
      </c>
      <c r="AW187" s="295" t="s">
        <v>39</v>
      </c>
      <c r="AX187" s="295" t="s">
        <v>75</v>
      </c>
      <c r="AY187" s="296" t="s">
        <v>136</v>
      </c>
    </row>
    <row r="188" spans="2:65" s="295" customFormat="1" ht="12">
      <c r="B188" s="294"/>
      <c r="D188" s="291" t="s">
        <v>146</v>
      </c>
      <c r="E188" s="296" t="s">
        <v>5</v>
      </c>
      <c r="F188" s="297" t="s">
        <v>299</v>
      </c>
      <c r="H188" s="298">
        <v>2.34</v>
      </c>
      <c r="L188" s="294"/>
      <c r="M188" s="299"/>
      <c r="N188" s="300"/>
      <c r="O188" s="300"/>
      <c r="P188" s="300"/>
      <c r="Q188" s="300"/>
      <c r="R188" s="300"/>
      <c r="S188" s="300"/>
      <c r="T188" s="301"/>
      <c r="AT188" s="296" t="s">
        <v>146</v>
      </c>
      <c r="AU188" s="296" t="s">
        <v>85</v>
      </c>
      <c r="AV188" s="295" t="s">
        <v>85</v>
      </c>
      <c r="AW188" s="295" t="s">
        <v>39</v>
      </c>
      <c r="AX188" s="295" t="s">
        <v>75</v>
      </c>
      <c r="AY188" s="296" t="s">
        <v>136</v>
      </c>
    </row>
    <row r="189" spans="2:65" s="295" customFormat="1" ht="12">
      <c r="B189" s="294"/>
      <c r="D189" s="291" t="s">
        <v>146</v>
      </c>
      <c r="E189" s="296" t="s">
        <v>5</v>
      </c>
      <c r="F189" s="297" t="s">
        <v>300</v>
      </c>
      <c r="H189" s="298">
        <v>48.988</v>
      </c>
      <c r="L189" s="294"/>
      <c r="M189" s="299"/>
      <c r="N189" s="300"/>
      <c r="O189" s="300"/>
      <c r="P189" s="300"/>
      <c r="Q189" s="300"/>
      <c r="R189" s="300"/>
      <c r="S189" s="300"/>
      <c r="T189" s="301"/>
      <c r="AT189" s="296" t="s">
        <v>146</v>
      </c>
      <c r="AU189" s="296" t="s">
        <v>85</v>
      </c>
      <c r="AV189" s="295" t="s">
        <v>85</v>
      </c>
      <c r="AW189" s="295" t="s">
        <v>39</v>
      </c>
      <c r="AX189" s="295" t="s">
        <v>75</v>
      </c>
      <c r="AY189" s="296" t="s">
        <v>136</v>
      </c>
    </row>
    <row r="190" spans="2:65" s="295" customFormat="1" ht="12">
      <c r="B190" s="294"/>
      <c r="D190" s="291" t="s">
        <v>146</v>
      </c>
      <c r="E190" s="296" t="s">
        <v>5</v>
      </c>
      <c r="F190" s="297" t="s">
        <v>301</v>
      </c>
      <c r="H190" s="298">
        <v>4.32</v>
      </c>
      <c r="L190" s="294"/>
      <c r="M190" s="299"/>
      <c r="N190" s="300"/>
      <c r="O190" s="300"/>
      <c r="P190" s="300"/>
      <c r="Q190" s="300"/>
      <c r="R190" s="300"/>
      <c r="S190" s="300"/>
      <c r="T190" s="301"/>
      <c r="AT190" s="296" t="s">
        <v>146</v>
      </c>
      <c r="AU190" s="296" t="s">
        <v>85</v>
      </c>
      <c r="AV190" s="295" t="s">
        <v>85</v>
      </c>
      <c r="AW190" s="295" t="s">
        <v>39</v>
      </c>
      <c r="AX190" s="295" t="s">
        <v>75</v>
      </c>
      <c r="AY190" s="296" t="s">
        <v>136</v>
      </c>
    </row>
    <row r="191" spans="2:65" s="295" customFormat="1" ht="12">
      <c r="B191" s="294"/>
      <c r="D191" s="291" t="s">
        <v>146</v>
      </c>
      <c r="E191" s="296" t="s">
        <v>5</v>
      </c>
      <c r="F191" s="297" t="s">
        <v>302</v>
      </c>
      <c r="H191" s="298">
        <v>12.215</v>
      </c>
      <c r="L191" s="294"/>
      <c r="M191" s="299"/>
      <c r="N191" s="300"/>
      <c r="O191" s="300"/>
      <c r="P191" s="300"/>
      <c r="Q191" s="300"/>
      <c r="R191" s="300"/>
      <c r="S191" s="300"/>
      <c r="T191" s="301"/>
      <c r="AT191" s="296" t="s">
        <v>146</v>
      </c>
      <c r="AU191" s="296" t="s">
        <v>85</v>
      </c>
      <c r="AV191" s="295" t="s">
        <v>85</v>
      </c>
      <c r="AW191" s="295" t="s">
        <v>39</v>
      </c>
      <c r="AX191" s="295" t="s">
        <v>75</v>
      </c>
      <c r="AY191" s="296" t="s">
        <v>136</v>
      </c>
    </row>
    <row r="192" spans="2:65" s="295" customFormat="1" ht="12">
      <c r="B192" s="294"/>
      <c r="D192" s="291" t="s">
        <v>146</v>
      </c>
      <c r="E192" s="296" t="s">
        <v>5</v>
      </c>
      <c r="F192" s="297" t="s">
        <v>303</v>
      </c>
      <c r="H192" s="298">
        <v>14.157</v>
      </c>
      <c r="L192" s="294"/>
      <c r="M192" s="299"/>
      <c r="N192" s="300"/>
      <c r="O192" s="300"/>
      <c r="P192" s="300"/>
      <c r="Q192" s="300"/>
      <c r="R192" s="300"/>
      <c r="S192" s="300"/>
      <c r="T192" s="301"/>
      <c r="AT192" s="296" t="s">
        <v>146</v>
      </c>
      <c r="AU192" s="296" t="s">
        <v>85</v>
      </c>
      <c r="AV192" s="295" t="s">
        <v>85</v>
      </c>
      <c r="AW192" s="295" t="s">
        <v>39</v>
      </c>
      <c r="AX192" s="295" t="s">
        <v>75</v>
      </c>
      <c r="AY192" s="296" t="s">
        <v>136</v>
      </c>
    </row>
    <row r="193" spans="2:65" s="295" customFormat="1" ht="12">
      <c r="B193" s="294"/>
      <c r="D193" s="291" t="s">
        <v>146</v>
      </c>
      <c r="E193" s="296" t="s">
        <v>5</v>
      </c>
      <c r="F193" s="297" t="s">
        <v>304</v>
      </c>
      <c r="H193" s="298">
        <v>7.4880000000000004</v>
      </c>
      <c r="L193" s="294"/>
      <c r="M193" s="299"/>
      <c r="N193" s="300"/>
      <c r="O193" s="300"/>
      <c r="P193" s="300"/>
      <c r="Q193" s="300"/>
      <c r="R193" s="300"/>
      <c r="S193" s="300"/>
      <c r="T193" s="301"/>
      <c r="AT193" s="296" t="s">
        <v>146</v>
      </c>
      <c r="AU193" s="296" t="s">
        <v>85</v>
      </c>
      <c r="AV193" s="295" t="s">
        <v>85</v>
      </c>
      <c r="AW193" s="295" t="s">
        <v>39</v>
      </c>
      <c r="AX193" s="295" t="s">
        <v>75</v>
      </c>
      <c r="AY193" s="296" t="s">
        <v>136</v>
      </c>
    </row>
    <row r="194" spans="2:65" s="295" customFormat="1" ht="12">
      <c r="B194" s="294"/>
      <c r="D194" s="291" t="s">
        <v>146</v>
      </c>
      <c r="E194" s="296" t="s">
        <v>5</v>
      </c>
      <c r="F194" s="297" t="s">
        <v>305</v>
      </c>
      <c r="H194" s="298">
        <v>15.003</v>
      </c>
      <c r="L194" s="294"/>
      <c r="M194" s="299"/>
      <c r="N194" s="300"/>
      <c r="O194" s="300"/>
      <c r="P194" s="300"/>
      <c r="Q194" s="300"/>
      <c r="R194" s="300"/>
      <c r="S194" s="300"/>
      <c r="T194" s="301"/>
      <c r="AT194" s="296" t="s">
        <v>146</v>
      </c>
      <c r="AU194" s="296" t="s">
        <v>85</v>
      </c>
      <c r="AV194" s="295" t="s">
        <v>85</v>
      </c>
      <c r="AW194" s="295" t="s">
        <v>39</v>
      </c>
      <c r="AX194" s="295" t="s">
        <v>75</v>
      </c>
      <c r="AY194" s="296" t="s">
        <v>136</v>
      </c>
    </row>
    <row r="195" spans="2:65" s="295" customFormat="1" ht="12">
      <c r="B195" s="294"/>
      <c r="D195" s="291" t="s">
        <v>146</v>
      </c>
      <c r="E195" s="296" t="s">
        <v>5</v>
      </c>
      <c r="F195" s="297" t="s">
        <v>306</v>
      </c>
      <c r="H195" s="298">
        <v>20.58</v>
      </c>
      <c r="L195" s="294"/>
      <c r="M195" s="299"/>
      <c r="N195" s="300"/>
      <c r="O195" s="300"/>
      <c r="P195" s="300"/>
      <c r="Q195" s="300"/>
      <c r="R195" s="300"/>
      <c r="S195" s="300"/>
      <c r="T195" s="301"/>
      <c r="AT195" s="296" t="s">
        <v>146</v>
      </c>
      <c r="AU195" s="296" t="s">
        <v>85</v>
      </c>
      <c r="AV195" s="295" t="s">
        <v>85</v>
      </c>
      <c r="AW195" s="295" t="s">
        <v>39</v>
      </c>
      <c r="AX195" s="295" t="s">
        <v>75</v>
      </c>
      <c r="AY195" s="296" t="s">
        <v>136</v>
      </c>
    </row>
    <row r="196" spans="2:65" s="295" customFormat="1" ht="12">
      <c r="B196" s="294"/>
      <c r="D196" s="291" t="s">
        <v>146</v>
      </c>
      <c r="E196" s="296" t="s">
        <v>5</v>
      </c>
      <c r="F196" s="297" t="s">
        <v>307</v>
      </c>
      <c r="H196" s="298">
        <v>64.957999999999998</v>
      </c>
      <c r="L196" s="294"/>
      <c r="M196" s="299"/>
      <c r="N196" s="300"/>
      <c r="O196" s="300"/>
      <c r="P196" s="300"/>
      <c r="Q196" s="300"/>
      <c r="R196" s="300"/>
      <c r="S196" s="300"/>
      <c r="T196" s="301"/>
      <c r="AT196" s="296" t="s">
        <v>146</v>
      </c>
      <c r="AU196" s="296" t="s">
        <v>85</v>
      </c>
      <c r="AV196" s="295" t="s">
        <v>85</v>
      </c>
      <c r="AW196" s="295" t="s">
        <v>39</v>
      </c>
      <c r="AX196" s="295" t="s">
        <v>75</v>
      </c>
      <c r="AY196" s="296" t="s">
        <v>136</v>
      </c>
    </row>
    <row r="197" spans="2:65" s="295" customFormat="1" ht="12">
      <c r="B197" s="294"/>
      <c r="D197" s="291" t="s">
        <v>146</v>
      </c>
      <c r="E197" s="296" t="s">
        <v>5</v>
      </c>
      <c r="F197" s="297" t="s">
        <v>308</v>
      </c>
      <c r="H197" s="298">
        <v>56.16</v>
      </c>
      <c r="L197" s="294"/>
      <c r="M197" s="299"/>
      <c r="N197" s="300"/>
      <c r="O197" s="300"/>
      <c r="P197" s="300"/>
      <c r="Q197" s="300"/>
      <c r="R197" s="300"/>
      <c r="S197" s="300"/>
      <c r="T197" s="301"/>
      <c r="AT197" s="296" t="s">
        <v>146</v>
      </c>
      <c r="AU197" s="296" t="s">
        <v>85</v>
      </c>
      <c r="AV197" s="295" t="s">
        <v>85</v>
      </c>
      <c r="AW197" s="295" t="s">
        <v>39</v>
      </c>
      <c r="AX197" s="295" t="s">
        <v>75</v>
      </c>
      <c r="AY197" s="296" t="s">
        <v>136</v>
      </c>
    </row>
    <row r="198" spans="2:65" s="295" customFormat="1" ht="12">
      <c r="B198" s="294"/>
      <c r="D198" s="291" t="s">
        <v>146</v>
      </c>
      <c r="E198" s="296" t="s">
        <v>5</v>
      </c>
      <c r="F198" s="297" t="s">
        <v>309</v>
      </c>
      <c r="H198" s="298">
        <v>3.6379999999999999</v>
      </c>
      <c r="L198" s="294"/>
      <c r="M198" s="299"/>
      <c r="N198" s="300"/>
      <c r="O198" s="300"/>
      <c r="P198" s="300"/>
      <c r="Q198" s="300"/>
      <c r="R198" s="300"/>
      <c r="S198" s="300"/>
      <c r="T198" s="301"/>
      <c r="AT198" s="296" t="s">
        <v>146</v>
      </c>
      <c r="AU198" s="296" t="s">
        <v>85</v>
      </c>
      <c r="AV198" s="295" t="s">
        <v>85</v>
      </c>
      <c r="AW198" s="295" t="s">
        <v>39</v>
      </c>
      <c r="AX198" s="295" t="s">
        <v>75</v>
      </c>
      <c r="AY198" s="296" t="s">
        <v>136</v>
      </c>
    </row>
    <row r="199" spans="2:65" s="295" customFormat="1" ht="12">
      <c r="B199" s="294"/>
      <c r="D199" s="291" t="s">
        <v>146</v>
      </c>
      <c r="E199" s="296" t="s">
        <v>5</v>
      </c>
      <c r="F199" s="297" t="s">
        <v>310</v>
      </c>
      <c r="H199" s="298">
        <v>0.91500000000000004</v>
      </c>
      <c r="L199" s="294"/>
      <c r="M199" s="299"/>
      <c r="N199" s="300"/>
      <c r="O199" s="300"/>
      <c r="P199" s="300"/>
      <c r="Q199" s="300"/>
      <c r="R199" s="300"/>
      <c r="S199" s="300"/>
      <c r="T199" s="301"/>
      <c r="AT199" s="296" t="s">
        <v>146</v>
      </c>
      <c r="AU199" s="296" t="s">
        <v>85</v>
      </c>
      <c r="AV199" s="295" t="s">
        <v>85</v>
      </c>
      <c r="AW199" s="295" t="s">
        <v>39</v>
      </c>
      <c r="AX199" s="295" t="s">
        <v>75</v>
      </c>
      <c r="AY199" s="296" t="s">
        <v>136</v>
      </c>
    </row>
    <row r="200" spans="2:65" s="295" customFormat="1" ht="24">
      <c r="B200" s="294"/>
      <c r="D200" s="291" t="s">
        <v>146</v>
      </c>
      <c r="E200" s="296" t="s">
        <v>5</v>
      </c>
      <c r="F200" s="297" t="s">
        <v>311</v>
      </c>
      <c r="H200" s="298">
        <v>19.141999999999999</v>
      </c>
      <c r="L200" s="294"/>
      <c r="M200" s="299"/>
      <c r="N200" s="300"/>
      <c r="O200" s="300"/>
      <c r="P200" s="300"/>
      <c r="Q200" s="300"/>
      <c r="R200" s="300"/>
      <c r="S200" s="300"/>
      <c r="T200" s="301"/>
      <c r="AT200" s="296" t="s">
        <v>146</v>
      </c>
      <c r="AU200" s="296" t="s">
        <v>85</v>
      </c>
      <c r="AV200" s="295" t="s">
        <v>85</v>
      </c>
      <c r="AW200" s="295" t="s">
        <v>39</v>
      </c>
      <c r="AX200" s="295" t="s">
        <v>75</v>
      </c>
      <c r="AY200" s="296" t="s">
        <v>136</v>
      </c>
    </row>
    <row r="201" spans="2:65" s="295" customFormat="1" ht="24">
      <c r="B201" s="294"/>
      <c r="D201" s="291" t="s">
        <v>146</v>
      </c>
      <c r="E201" s="296" t="s">
        <v>5</v>
      </c>
      <c r="F201" s="297" t="s">
        <v>312</v>
      </c>
      <c r="H201" s="298">
        <v>22.193999999999999</v>
      </c>
      <c r="L201" s="294"/>
      <c r="M201" s="299"/>
      <c r="N201" s="300"/>
      <c r="O201" s="300"/>
      <c r="P201" s="300"/>
      <c r="Q201" s="300"/>
      <c r="R201" s="300"/>
      <c r="S201" s="300"/>
      <c r="T201" s="301"/>
      <c r="AT201" s="296" t="s">
        <v>146</v>
      </c>
      <c r="AU201" s="296" t="s">
        <v>85</v>
      </c>
      <c r="AV201" s="295" t="s">
        <v>85</v>
      </c>
      <c r="AW201" s="295" t="s">
        <v>39</v>
      </c>
      <c r="AX201" s="295" t="s">
        <v>75</v>
      </c>
      <c r="AY201" s="296" t="s">
        <v>136</v>
      </c>
    </row>
    <row r="202" spans="2:65" s="321" customFormat="1" ht="12">
      <c r="B202" s="320"/>
      <c r="D202" s="291" t="s">
        <v>146</v>
      </c>
      <c r="E202" s="322" t="s">
        <v>5</v>
      </c>
      <c r="F202" s="323" t="s">
        <v>313</v>
      </c>
      <c r="H202" s="324">
        <v>394.00200000000001</v>
      </c>
      <c r="L202" s="320"/>
      <c r="M202" s="325"/>
      <c r="N202" s="326"/>
      <c r="O202" s="326"/>
      <c r="P202" s="326"/>
      <c r="Q202" s="326"/>
      <c r="R202" s="326"/>
      <c r="S202" s="326"/>
      <c r="T202" s="327"/>
      <c r="AT202" s="322" t="s">
        <v>146</v>
      </c>
      <c r="AU202" s="322" t="s">
        <v>85</v>
      </c>
      <c r="AV202" s="321" t="s">
        <v>152</v>
      </c>
      <c r="AW202" s="321" t="s">
        <v>39</v>
      </c>
      <c r="AX202" s="321" t="s">
        <v>75</v>
      </c>
      <c r="AY202" s="322" t="s">
        <v>136</v>
      </c>
    </row>
    <row r="203" spans="2:65" s="295" customFormat="1" ht="12">
      <c r="B203" s="294"/>
      <c r="D203" s="291" t="s">
        <v>146</v>
      </c>
      <c r="E203" s="296" t="s">
        <v>5</v>
      </c>
      <c r="F203" s="297" t="s">
        <v>5</v>
      </c>
      <c r="H203" s="298">
        <v>0</v>
      </c>
      <c r="L203" s="294"/>
      <c r="M203" s="299"/>
      <c r="N203" s="300"/>
      <c r="O203" s="300"/>
      <c r="P203" s="300"/>
      <c r="Q203" s="300"/>
      <c r="R203" s="300"/>
      <c r="S203" s="300"/>
      <c r="T203" s="301"/>
      <c r="AT203" s="296" t="s">
        <v>146</v>
      </c>
      <c r="AU203" s="296" t="s">
        <v>85</v>
      </c>
      <c r="AV203" s="295" t="s">
        <v>85</v>
      </c>
      <c r="AW203" s="295" t="s">
        <v>39</v>
      </c>
      <c r="AX203" s="295" t="s">
        <v>75</v>
      </c>
      <c r="AY203" s="296" t="s">
        <v>136</v>
      </c>
    </row>
    <row r="204" spans="2:65" s="295" customFormat="1" ht="12">
      <c r="B204" s="294"/>
      <c r="D204" s="291" t="s">
        <v>146</v>
      </c>
      <c r="E204" s="296" t="s">
        <v>5</v>
      </c>
      <c r="F204" s="297" t="s">
        <v>314</v>
      </c>
      <c r="H204" s="298">
        <v>17.010999999999999</v>
      </c>
      <c r="L204" s="294"/>
      <c r="M204" s="299"/>
      <c r="N204" s="300"/>
      <c r="O204" s="300"/>
      <c r="P204" s="300"/>
      <c r="Q204" s="300"/>
      <c r="R204" s="300"/>
      <c r="S204" s="300"/>
      <c r="T204" s="301"/>
      <c r="AT204" s="296" t="s">
        <v>146</v>
      </c>
      <c r="AU204" s="296" t="s">
        <v>85</v>
      </c>
      <c r="AV204" s="295" t="s">
        <v>85</v>
      </c>
      <c r="AW204" s="295" t="s">
        <v>39</v>
      </c>
      <c r="AX204" s="295" t="s">
        <v>75</v>
      </c>
      <c r="AY204" s="296" t="s">
        <v>136</v>
      </c>
    </row>
    <row r="205" spans="2:65" s="295" customFormat="1" ht="12">
      <c r="B205" s="294"/>
      <c r="D205" s="291" t="s">
        <v>146</v>
      </c>
      <c r="E205" s="296" t="s">
        <v>5</v>
      </c>
      <c r="F205" s="297" t="s">
        <v>315</v>
      </c>
      <c r="H205" s="298">
        <v>2316.1869999999999</v>
      </c>
      <c r="L205" s="294"/>
      <c r="M205" s="299"/>
      <c r="N205" s="300"/>
      <c r="O205" s="300"/>
      <c r="P205" s="300"/>
      <c r="Q205" s="300"/>
      <c r="R205" s="300"/>
      <c r="S205" s="300"/>
      <c r="T205" s="301"/>
      <c r="AT205" s="296" t="s">
        <v>146</v>
      </c>
      <c r="AU205" s="296" t="s">
        <v>85</v>
      </c>
      <c r="AV205" s="295" t="s">
        <v>85</v>
      </c>
      <c r="AW205" s="295" t="s">
        <v>39</v>
      </c>
      <c r="AX205" s="295" t="s">
        <v>83</v>
      </c>
      <c r="AY205" s="296" t="s">
        <v>136</v>
      </c>
    </row>
    <row r="206" spans="2:65" s="131" customFormat="1" ht="25.5" customHeight="1">
      <c r="B206" s="124"/>
      <c r="C206" s="280" t="s">
        <v>316</v>
      </c>
      <c r="D206" s="280" t="s">
        <v>138</v>
      </c>
      <c r="E206" s="281" t="s">
        <v>317</v>
      </c>
      <c r="F206" s="282" t="s">
        <v>318</v>
      </c>
      <c r="G206" s="283" t="s">
        <v>162</v>
      </c>
      <c r="H206" s="284">
        <v>35.659999999999997</v>
      </c>
      <c r="I206" s="8"/>
      <c r="J206" s="285">
        <f>ROUND(I206*H206,2)</f>
        <v>0</v>
      </c>
      <c r="K206" s="282" t="s">
        <v>141</v>
      </c>
      <c r="L206" s="124"/>
      <c r="M206" s="286" t="s">
        <v>5</v>
      </c>
      <c r="N206" s="287" t="s">
        <v>47</v>
      </c>
      <c r="O206" s="125"/>
      <c r="P206" s="288">
        <f>O206*H206</f>
        <v>0</v>
      </c>
      <c r="Q206" s="288">
        <v>0</v>
      </c>
      <c r="R206" s="288">
        <f>Q206*H206</f>
        <v>0</v>
      </c>
      <c r="S206" s="288">
        <v>1</v>
      </c>
      <c r="T206" s="289">
        <f>S206*H206</f>
        <v>35.659999999999997</v>
      </c>
      <c r="AR206" s="103" t="s">
        <v>142</v>
      </c>
      <c r="AT206" s="103" t="s">
        <v>138</v>
      </c>
      <c r="AU206" s="103" t="s">
        <v>85</v>
      </c>
      <c r="AY206" s="103" t="s">
        <v>136</v>
      </c>
      <c r="BE206" s="290">
        <f>IF(N206="základní",J206,0)</f>
        <v>0</v>
      </c>
      <c r="BF206" s="290">
        <f>IF(N206="snížená",J206,0)</f>
        <v>0</v>
      </c>
      <c r="BG206" s="290">
        <f>IF(N206="zákl. přenesená",J206,0)</f>
        <v>0</v>
      </c>
      <c r="BH206" s="290">
        <f>IF(N206="sníž. přenesená",J206,0)</f>
        <v>0</v>
      </c>
      <c r="BI206" s="290">
        <f>IF(N206="nulová",J206,0)</f>
        <v>0</v>
      </c>
      <c r="BJ206" s="103" t="s">
        <v>83</v>
      </c>
      <c r="BK206" s="290">
        <f>ROUND(I206*H206,2)</f>
        <v>0</v>
      </c>
      <c r="BL206" s="103" t="s">
        <v>142</v>
      </c>
      <c r="BM206" s="103" t="s">
        <v>319</v>
      </c>
    </row>
    <row r="207" spans="2:65" s="295" customFormat="1" ht="12">
      <c r="B207" s="294"/>
      <c r="D207" s="291" t="s">
        <v>146</v>
      </c>
      <c r="E207" s="296" t="s">
        <v>5</v>
      </c>
      <c r="F207" s="297" t="s">
        <v>320</v>
      </c>
      <c r="H207" s="298">
        <v>4.5049999999999999</v>
      </c>
      <c r="L207" s="294"/>
      <c r="M207" s="299"/>
      <c r="N207" s="300"/>
      <c r="O207" s="300"/>
      <c r="P207" s="300"/>
      <c r="Q207" s="300"/>
      <c r="R207" s="300"/>
      <c r="S207" s="300"/>
      <c r="T207" s="301"/>
      <c r="AT207" s="296" t="s">
        <v>146</v>
      </c>
      <c r="AU207" s="296" t="s">
        <v>85</v>
      </c>
      <c r="AV207" s="295" t="s">
        <v>85</v>
      </c>
      <c r="AW207" s="295" t="s">
        <v>39</v>
      </c>
      <c r="AX207" s="295" t="s">
        <v>75</v>
      </c>
      <c r="AY207" s="296" t="s">
        <v>136</v>
      </c>
    </row>
    <row r="208" spans="2:65" s="295" customFormat="1" ht="12">
      <c r="B208" s="294"/>
      <c r="D208" s="291" t="s">
        <v>146</v>
      </c>
      <c r="E208" s="296" t="s">
        <v>5</v>
      </c>
      <c r="F208" s="297" t="s">
        <v>321</v>
      </c>
      <c r="H208" s="298">
        <v>0.8</v>
      </c>
      <c r="L208" s="294"/>
      <c r="M208" s="299"/>
      <c r="N208" s="300"/>
      <c r="O208" s="300"/>
      <c r="P208" s="300"/>
      <c r="Q208" s="300"/>
      <c r="R208" s="300"/>
      <c r="S208" s="300"/>
      <c r="T208" s="301"/>
      <c r="AT208" s="296" t="s">
        <v>146</v>
      </c>
      <c r="AU208" s="296" t="s">
        <v>85</v>
      </c>
      <c r="AV208" s="295" t="s">
        <v>85</v>
      </c>
      <c r="AW208" s="295" t="s">
        <v>39</v>
      </c>
      <c r="AX208" s="295" t="s">
        <v>75</v>
      </c>
      <c r="AY208" s="296" t="s">
        <v>136</v>
      </c>
    </row>
    <row r="209" spans="2:65" s="295" customFormat="1" ht="12">
      <c r="B209" s="294"/>
      <c r="D209" s="291" t="s">
        <v>146</v>
      </c>
      <c r="E209" s="296" t="s">
        <v>5</v>
      </c>
      <c r="F209" s="297" t="s">
        <v>322</v>
      </c>
      <c r="H209" s="298">
        <v>10.776</v>
      </c>
      <c r="L209" s="294"/>
      <c r="M209" s="299"/>
      <c r="N209" s="300"/>
      <c r="O209" s="300"/>
      <c r="P209" s="300"/>
      <c r="Q209" s="300"/>
      <c r="R209" s="300"/>
      <c r="S209" s="300"/>
      <c r="T209" s="301"/>
      <c r="AT209" s="296" t="s">
        <v>146</v>
      </c>
      <c r="AU209" s="296" t="s">
        <v>85</v>
      </c>
      <c r="AV209" s="295" t="s">
        <v>85</v>
      </c>
      <c r="AW209" s="295" t="s">
        <v>39</v>
      </c>
      <c r="AX209" s="295" t="s">
        <v>75</v>
      </c>
      <c r="AY209" s="296" t="s">
        <v>136</v>
      </c>
    </row>
    <row r="210" spans="2:65" s="295" customFormat="1" ht="12">
      <c r="B210" s="294"/>
      <c r="D210" s="291" t="s">
        <v>146</v>
      </c>
      <c r="E210" s="296" t="s">
        <v>5</v>
      </c>
      <c r="F210" s="297" t="s">
        <v>323</v>
      </c>
      <c r="H210" s="298">
        <v>0.91</v>
      </c>
      <c r="L210" s="294"/>
      <c r="M210" s="299"/>
      <c r="N210" s="300"/>
      <c r="O210" s="300"/>
      <c r="P210" s="300"/>
      <c r="Q210" s="300"/>
      <c r="R210" s="300"/>
      <c r="S210" s="300"/>
      <c r="T210" s="301"/>
      <c r="AT210" s="296" t="s">
        <v>146</v>
      </c>
      <c r="AU210" s="296" t="s">
        <v>85</v>
      </c>
      <c r="AV210" s="295" t="s">
        <v>85</v>
      </c>
      <c r="AW210" s="295" t="s">
        <v>39</v>
      </c>
      <c r="AX210" s="295" t="s">
        <v>75</v>
      </c>
      <c r="AY210" s="296" t="s">
        <v>136</v>
      </c>
    </row>
    <row r="211" spans="2:65" s="295" customFormat="1" ht="12">
      <c r="B211" s="294"/>
      <c r="D211" s="291" t="s">
        <v>146</v>
      </c>
      <c r="E211" s="296" t="s">
        <v>5</v>
      </c>
      <c r="F211" s="297" t="s">
        <v>324</v>
      </c>
      <c r="H211" s="298">
        <v>10.648999999999999</v>
      </c>
      <c r="L211" s="294"/>
      <c r="M211" s="299"/>
      <c r="N211" s="300"/>
      <c r="O211" s="300"/>
      <c r="P211" s="300"/>
      <c r="Q211" s="300"/>
      <c r="R211" s="300"/>
      <c r="S211" s="300"/>
      <c r="T211" s="301"/>
      <c r="AT211" s="296" t="s">
        <v>146</v>
      </c>
      <c r="AU211" s="296" t="s">
        <v>85</v>
      </c>
      <c r="AV211" s="295" t="s">
        <v>85</v>
      </c>
      <c r="AW211" s="295" t="s">
        <v>39</v>
      </c>
      <c r="AX211" s="295" t="s">
        <v>75</v>
      </c>
      <c r="AY211" s="296" t="s">
        <v>136</v>
      </c>
    </row>
    <row r="212" spans="2:65" s="295" customFormat="1" ht="12">
      <c r="B212" s="294"/>
      <c r="D212" s="291" t="s">
        <v>146</v>
      </c>
      <c r="E212" s="296" t="s">
        <v>5</v>
      </c>
      <c r="F212" s="297" t="s">
        <v>325</v>
      </c>
      <c r="H212" s="298">
        <v>5.7030000000000003</v>
      </c>
      <c r="L212" s="294"/>
      <c r="M212" s="299"/>
      <c r="N212" s="300"/>
      <c r="O212" s="300"/>
      <c r="P212" s="300"/>
      <c r="Q212" s="300"/>
      <c r="R212" s="300"/>
      <c r="S212" s="300"/>
      <c r="T212" s="301"/>
      <c r="AT212" s="296" t="s">
        <v>146</v>
      </c>
      <c r="AU212" s="296" t="s">
        <v>85</v>
      </c>
      <c r="AV212" s="295" t="s">
        <v>85</v>
      </c>
      <c r="AW212" s="295" t="s">
        <v>39</v>
      </c>
      <c r="AX212" s="295" t="s">
        <v>75</v>
      </c>
      <c r="AY212" s="296" t="s">
        <v>136</v>
      </c>
    </row>
    <row r="213" spans="2:65" s="295" customFormat="1" ht="12">
      <c r="B213" s="294"/>
      <c r="D213" s="291" t="s">
        <v>146</v>
      </c>
      <c r="E213" s="296" t="s">
        <v>5</v>
      </c>
      <c r="F213" s="297" t="s">
        <v>326</v>
      </c>
      <c r="H213" s="298">
        <v>0.69199999999999995</v>
      </c>
      <c r="L213" s="294"/>
      <c r="M213" s="299"/>
      <c r="N213" s="300"/>
      <c r="O213" s="300"/>
      <c r="P213" s="300"/>
      <c r="Q213" s="300"/>
      <c r="R213" s="300"/>
      <c r="S213" s="300"/>
      <c r="T213" s="301"/>
      <c r="AT213" s="296" t="s">
        <v>146</v>
      </c>
      <c r="AU213" s="296" t="s">
        <v>85</v>
      </c>
      <c r="AV213" s="295" t="s">
        <v>85</v>
      </c>
      <c r="AW213" s="295" t="s">
        <v>39</v>
      </c>
      <c r="AX213" s="295" t="s">
        <v>75</v>
      </c>
      <c r="AY213" s="296" t="s">
        <v>136</v>
      </c>
    </row>
    <row r="214" spans="2:65" s="295" customFormat="1" ht="12">
      <c r="B214" s="294"/>
      <c r="D214" s="291" t="s">
        <v>146</v>
      </c>
      <c r="E214" s="296" t="s">
        <v>5</v>
      </c>
      <c r="F214" s="297" t="s">
        <v>327</v>
      </c>
      <c r="H214" s="298">
        <v>0.42499999999999999</v>
      </c>
      <c r="L214" s="294"/>
      <c r="M214" s="299"/>
      <c r="N214" s="300"/>
      <c r="O214" s="300"/>
      <c r="P214" s="300"/>
      <c r="Q214" s="300"/>
      <c r="R214" s="300"/>
      <c r="S214" s="300"/>
      <c r="T214" s="301"/>
      <c r="AT214" s="296" t="s">
        <v>146</v>
      </c>
      <c r="AU214" s="296" t="s">
        <v>85</v>
      </c>
      <c r="AV214" s="295" t="s">
        <v>85</v>
      </c>
      <c r="AW214" s="295" t="s">
        <v>39</v>
      </c>
      <c r="AX214" s="295" t="s">
        <v>75</v>
      </c>
      <c r="AY214" s="296" t="s">
        <v>136</v>
      </c>
    </row>
    <row r="215" spans="2:65" s="295" customFormat="1" ht="12">
      <c r="B215" s="294"/>
      <c r="D215" s="291" t="s">
        <v>146</v>
      </c>
      <c r="E215" s="296" t="s">
        <v>5</v>
      </c>
      <c r="F215" s="297" t="s">
        <v>328</v>
      </c>
      <c r="H215" s="298">
        <v>1.2</v>
      </c>
      <c r="L215" s="294"/>
      <c r="M215" s="299"/>
      <c r="N215" s="300"/>
      <c r="O215" s="300"/>
      <c r="P215" s="300"/>
      <c r="Q215" s="300"/>
      <c r="R215" s="300"/>
      <c r="S215" s="300"/>
      <c r="T215" s="301"/>
      <c r="AT215" s="296" t="s">
        <v>146</v>
      </c>
      <c r="AU215" s="296" t="s">
        <v>85</v>
      </c>
      <c r="AV215" s="295" t="s">
        <v>85</v>
      </c>
      <c r="AW215" s="295" t="s">
        <v>39</v>
      </c>
      <c r="AX215" s="295" t="s">
        <v>75</v>
      </c>
      <c r="AY215" s="296" t="s">
        <v>136</v>
      </c>
    </row>
    <row r="216" spans="2:65" s="313" customFormat="1" ht="12">
      <c r="B216" s="312"/>
      <c r="D216" s="291" t="s">
        <v>146</v>
      </c>
      <c r="E216" s="314" t="s">
        <v>5</v>
      </c>
      <c r="F216" s="315" t="s">
        <v>200</v>
      </c>
      <c r="H216" s="316">
        <v>35.659999999999997</v>
      </c>
      <c r="L216" s="312"/>
      <c r="M216" s="317"/>
      <c r="N216" s="318"/>
      <c r="O216" s="318"/>
      <c r="P216" s="318"/>
      <c r="Q216" s="318"/>
      <c r="R216" s="318"/>
      <c r="S216" s="318"/>
      <c r="T216" s="319"/>
      <c r="AT216" s="314" t="s">
        <v>146</v>
      </c>
      <c r="AU216" s="314" t="s">
        <v>85</v>
      </c>
      <c r="AV216" s="313" t="s">
        <v>142</v>
      </c>
      <c r="AW216" s="313" t="s">
        <v>39</v>
      </c>
      <c r="AX216" s="313" t="s">
        <v>83</v>
      </c>
      <c r="AY216" s="314" t="s">
        <v>136</v>
      </c>
    </row>
    <row r="217" spans="2:65" s="131" customFormat="1" ht="38.25" customHeight="1">
      <c r="B217" s="124"/>
      <c r="C217" s="280" t="s">
        <v>329</v>
      </c>
      <c r="D217" s="280" t="s">
        <v>138</v>
      </c>
      <c r="E217" s="281" t="s">
        <v>330</v>
      </c>
      <c r="F217" s="282" t="s">
        <v>331</v>
      </c>
      <c r="G217" s="283" t="s">
        <v>155</v>
      </c>
      <c r="H217" s="284">
        <v>64.676000000000002</v>
      </c>
      <c r="I217" s="8"/>
      <c r="J217" s="285">
        <f>ROUND(I217*H217,2)</f>
        <v>0</v>
      </c>
      <c r="K217" s="282" t="s">
        <v>141</v>
      </c>
      <c r="L217" s="124"/>
      <c r="M217" s="286" t="s">
        <v>5</v>
      </c>
      <c r="N217" s="287" t="s">
        <v>47</v>
      </c>
      <c r="O217" s="125"/>
      <c r="P217" s="288">
        <f>O217*H217</f>
        <v>0</v>
      </c>
      <c r="Q217" s="288">
        <v>0</v>
      </c>
      <c r="R217" s="288">
        <f>Q217*H217</f>
        <v>0</v>
      </c>
      <c r="S217" s="288">
        <v>1.8049999999999999</v>
      </c>
      <c r="T217" s="289">
        <f>S217*H217</f>
        <v>116.74018</v>
      </c>
      <c r="AR217" s="103" t="s">
        <v>142</v>
      </c>
      <c r="AT217" s="103" t="s">
        <v>138</v>
      </c>
      <c r="AU217" s="103" t="s">
        <v>85</v>
      </c>
      <c r="AY217" s="103" t="s">
        <v>136</v>
      </c>
      <c r="BE217" s="290">
        <f>IF(N217="základní",J217,0)</f>
        <v>0</v>
      </c>
      <c r="BF217" s="290">
        <f>IF(N217="snížená",J217,0)</f>
        <v>0</v>
      </c>
      <c r="BG217" s="290">
        <f>IF(N217="zákl. přenesená",J217,0)</f>
        <v>0</v>
      </c>
      <c r="BH217" s="290">
        <f>IF(N217="sníž. přenesená",J217,0)</f>
        <v>0</v>
      </c>
      <c r="BI217" s="290">
        <f>IF(N217="nulová",J217,0)</f>
        <v>0</v>
      </c>
      <c r="BJ217" s="103" t="s">
        <v>83</v>
      </c>
      <c r="BK217" s="290">
        <f>ROUND(I217*H217,2)</f>
        <v>0</v>
      </c>
      <c r="BL217" s="103" t="s">
        <v>142</v>
      </c>
      <c r="BM217" s="103" t="s">
        <v>332</v>
      </c>
    </row>
    <row r="218" spans="2:65" s="131" customFormat="1" ht="144">
      <c r="B218" s="124"/>
      <c r="D218" s="291" t="s">
        <v>144</v>
      </c>
      <c r="F218" s="292" t="s">
        <v>333</v>
      </c>
      <c r="L218" s="124"/>
      <c r="M218" s="293"/>
      <c r="N218" s="125"/>
      <c r="O218" s="125"/>
      <c r="P218" s="125"/>
      <c r="Q218" s="125"/>
      <c r="R218" s="125"/>
      <c r="S218" s="125"/>
      <c r="T218" s="173"/>
      <c r="AT218" s="103" t="s">
        <v>144</v>
      </c>
      <c r="AU218" s="103" t="s">
        <v>85</v>
      </c>
    </row>
    <row r="219" spans="2:65" s="295" customFormat="1" ht="24">
      <c r="B219" s="294"/>
      <c r="D219" s="291" t="s">
        <v>146</v>
      </c>
      <c r="E219" s="296" t="s">
        <v>5</v>
      </c>
      <c r="F219" s="297" t="s">
        <v>334</v>
      </c>
      <c r="H219" s="298">
        <v>16.878</v>
      </c>
      <c r="L219" s="294"/>
      <c r="M219" s="299"/>
      <c r="N219" s="300"/>
      <c r="O219" s="300"/>
      <c r="P219" s="300"/>
      <c r="Q219" s="300"/>
      <c r="R219" s="300"/>
      <c r="S219" s="300"/>
      <c r="T219" s="301"/>
      <c r="AT219" s="296" t="s">
        <v>146</v>
      </c>
      <c r="AU219" s="296" t="s">
        <v>85</v>
      </c>
      <c r="AV219" s="295" t="s">
        <v>85</v>
      </c>
      <c r="AW219" s="295" t="s">
        <v>39</v>
      </c>
      <c r="AX219" s="295" t="s">
        <v>75</v>
      </c>
      <c r="AY219" s="296" t="s">
        <v>136</v>
      </c>
    </row>
    <row r="220" spans="2:65" s="295" customFormat="1" ht="36">
      <c r="B220" s="294"/>
      <c r="D220" s="291" t="s">
        <v>146</v>
      </c>
      <c r="E220" s="296" t="s">
        <v>5</v>
      </c>
      <c r="F220" s="297" t="s">
        <v>335</v>
      </c>
      <c r="H220" s="298">
        <v>22.146000000000001</v>
      </c>
      <c r="L220" s="294"/>
      <c r="M220" s="299"/>
      <c r="N220" s="300"/>
      <c r="O220" s="300"/>
      <c r="P220" s="300"/>
      <c r="Q220" s="300"/>
      <c r="R220" s="300"/>
      <c r="S220" s="300"/>
      <c r="T220" s="301"/>
      <c r="AT220" s="296" t="s">
        <v>146</v>
      </c>
      <c r="AU220" s="296" t="s">
        <v>85</v>
      </c>
      <c r="AV220" s="295" t="s">
        <v>85</v>
      </c>
      <c r="AW220" s="295" t="s">
        <v>39</v>
      </c>
      <c r="AX220" s="295" t="s">
        <v>75</v>
      </c>
      <c r="AY220" s="296" t="s">
        <v>136</v>
      </c>
    </row>
    <row r="221" spans="2:65" s="295" customFormat="1" ht="24">
      <c r="B221" s="294"/>
      <c r="D221" s="291" t="s">
        <v>146</v>
      </c>
      <c r="E221" s="296" t="s">
        <v>5</v>
      </c>
      <c r="F221" s="297" t="s">
        <v>336</v>
      </c>
      <c r="H221" s="298">
        <v>25.652000000000001</v>
      </c>
      <c r="L221" s="294"/>
      <c r="M221" s="299"/>
      <c r="N221" s="300"/>
      <c r="O221" s="300"/>
      <c r="P221" s="300"/>
      <c r="Q221" s="300"/>
      <c r="R221" s="300"/>
      <c r="S221" s="300"/>
      <c r="T221" s="301"/>
      <c r="AT221" s="296" t="s">
        <v>146</v>
      </c>
      <c r="AU221" s="296" t="s">
        <v>85</v>
      </c>
      <c r="AV221" s="295" t="s">
        <v>85</v>
      </c>
      <c r="AW221" s="295" t="s">
        <v>39</v>
      </c>
      <c r="AX221" s="295" t="s">
        <v>75</v>
      </c>
      <c r="AY221" s="296" t="s">
        <v>136</v>
      </c>
    </row>
    <row r="222" spans="2:65" s="313" customFormat="1" ht="12">
      <c r="B222" s="312"/>
      <c r="D222" s="291" t="s">
        <v>146</v>
      </c>
      <c r="E222" s="314" t="s">
        <v>5</v>
      </c>
      <c r="F222" s="315" t="s">
        <v>200</v>
      </c>
      <c r="H222" s="316">
        <v>64.676000000000002</v>
      </c>
      <c r="L222" s="312"/>
      <c r="M222" s="317"/>
      <c r="N222" s="318"/>
      <c r="O222" s="318"/>
      <c r="P222" s="318"/>
      <c r="Q222" s="318"/>
      <c r="R222" s="318"/>
      <c r="S222" s="318"/>
      <c r="T222" s="319"/>
      <c r="AT222" s="314" t="s">
        <v>146</v>
      </c>
      <c r="AU222" s="314" t="s">
        <v>85</v>
      </c>
      <c r="AV222" s="313" t="s">
        <v>142</v>
      </c>
      <c r="AW222" s="313" t="s">
        <v>39</v>
      </c>
      <c r="AX222" s="313" t="s">
        <v>83</v>
      </c>
      <c r="AY222" s="314" t="s">
        <v>136</v>
      </c>
    </row>
    <row r="223" spans="2:65" s="131" customFormat="1" ht="16.5" customHeight="1">
      <c r="B223" s="124"/>
      <c r="C223" s="280" t="s">
        <v>337</v>
      </c>
      <c r="D223" s="280" t="s">
        <v>138</v>
      </c>
      <c r="E223" s="281" t="s">
        <v>338</v>
      </c>
      <c r="F223" s="282" t="s">
        <v>339</v>
      </c>
      <c r="G223" s="283" t="s">
        <v>93</v>
      </c>
      <c r="H223" s="284">
        <v>16.68</v>
      </c>
      <c r="I223" s="8"/>
      <c r="J223" s="285">
        <f>ROUND(I223*H223,2)</f>
        <v>0</v>
      </c>
      <c r="K223" s="282" t="s">
        <v>141</v>
      </c>
      <c r="L223" s="124"/>
      <c r="M223" s="286" t="s">
        <v>5</v>
      </c>
      <c r="N223" s="287" t="s">
        <v>47</v>
      </c>
      <c r="O223" s="125"/>
      <c r="P223" s="288">
        <f>O223*H223</f>
        <v>0</v>
      </c>
      <c r="Q223" s="288">
        <v>1.58E-3</v>
      </c>
      <c r="R223" s="288">
        <f>Q223*H223</f>
        <v>2.63544E-2</v>
      </c>
      <c r="S223" s="288">
        <v>0</v>
      </c>
      <c r="T223" s="289">
        <f>S223*H223</f>
        <v>0</v>
      </c>
      <c r="AR223" s="103" t="s">
        <v>142</v>
      </c>
      <c r="AT223" s="103" t="s">
        <v>138</v>
      </c>
      <c r="AU223" s="103" t="s">
        <v>85</v>
      </c>
      <c r="AY223" s="103" t="s">
        <v>136</v>
      </c>
      <c r="BE223" s="290">
        <f>IF(N223="základní",J223,0)</f>
        <v>0</v>
      </c>
      <c r="BF223" s="290">
        <f>IF(N223="snížená",J223,0)</f>
        <v>0</v>
      </c>
      <c r="BG223" s="290">
        <f>IF(N223="zákl. přenesená",J223,0)</f>
        <v>0</v>
      </c>
      <c r="BH223" s="290">
        <f>IF(N223="sníž. přenesená",J223,0)</f>
        <v>0</v>
      </c>
      <c r="BI223" s="290">
        <f>IF(N223="nulová",J223,0)</f>
        <v>0</v>
      </c>
      <c r="BJ223" s="103" t="s">
        <v>83</v>
      </c>
      <c r="BK223" s="290">
        <f>ROUND(I223*H223,2)</f>
        <v>0</v>
      </c>
      <c r="BL223" s="103" t="s">
        <v>142</v>
      </c>
      <c r="BM223" s="103" t="s">
        <v>340</v>
      </c>
    </row>
    <row r="224" spans="2:65" s="295" customFormat="1" ht="12">
      <c r="B224" s="294"/>
      <c r="D224" s="291" t="s">
        <v>146</v>
      </c>
      <c r="E224" s="296" t="s">
        <v>5</v>
      </c>
      <c r="F224" s="297" t="s">
        <v>341</v>
      </c>
      <c r="H224" s="298">
        <v>6.8</v>
      </c>
      <c r="L224" s="294"/>
      <c r="M224" s="299"/>
      <c r="N224" s="300"/>
      <c r="O224" s="300"/>
      <c r="P224" s="300"/>
      <c r="Q224" s="300"/>
      <c r="R224" s="300"/>
      <c r="S224" s="300"/>
      <c r="T224" s="301"/>
      <c r="AT224" s="296" t="s">
        <v>146</v>
      </c>
      <c r="AU224" s="296" t="s">
        <v>85</v>
      </c>
      <c r="AV224" s="295" t="s">
        <v>85</v>
      </c>
      <c r="AW224" s="295" t="s">
        <v>39</v>
      </c>
      <c r="AX224" s="295" t="s">
        <v>75</v>
      </c>
      <c r="AY224" s="296" t="s">
        <v>136</v>
      </c>
    </row>
    <row r="225" spans="2:65" s="295" customFormat="1" ht="12">
      <c r="B225" s="294"/>
      <c r="D225" s="291" t="s">
        <v>146</v>
      </c>
      <c r="E225" s="296" t="s">
        <v>5</v>
      </c>
      <c r="F225" s="297" t="s">
        <v>342</v>
      </c>
      <c r="H225" s="298">
        <v>9.8800000000000008</v>
      </c>
      <c r="L225" s="294"/>
      <c r="M225" s="299"/>
      <c r="N225" s="300"/>
      <c r="O225" s="300"/>
      <c r="P225" s="300"/>
      <c r="Q225" s="300"/>
      <c r="R225" s="300"/>
      <c r="S225" s="300"/>
      <c r="T225" s="301"/>
      <c r="AT225" s="296" t="s">
        <v>146</v>
      </c>
      <c r="AU225" s="296" t="s">
        <v>85</v>
      </c>
      <c r="AV225" s="295" t="s">
        <v>85</v>
      </c>
      <c r="AW225" s="295" t="s">
        <v>39</v>
      </c>
      <c r="AX225" s="295" t="s">
        <v>75</v>
      </c>
      <c r="AY225" s="296" t="s">
        <v>136</v>
      </c>
    </row>
    <row r="226" spans="2:65" s="313" customFormat="1" ht="12">
      <c r="B226" s="312"/>
      <c r="D226" s="291" t="s">
        <v>146</v>
      </c>
      <c r="E226" s="314" t="s">
        <v>5</v>
      </c>
      <c r="F226" s="315" t="s">
        <v>200</v>
      </c>
      <c r="H226" s="316">
        <v>16.68</v>
      </c>
      <c r="L226" s="312"/>
      <c r="M226" s="317"/>
      <c r="N226" s="318"/>
      <c r="O226" s="318"/>
      <c r="P226" s="318"/>
      <c r="Q226" s="318"/>
      <c r="R226" s="318"/>
      <c r="S226" s="318"/>
      <c r="T226" s="319"/>
      <c r="AT226" s="314" t="s">
        <v>146</v>
      </c>
      <c r="AU226" s="314" t="s">
        <v>85</v>
      </c>
      <c r="AV226" s="313" t="s">
        <v>142</v>
      </c>
      <c r="AW226" s="313" t="s">
        <v>39</v>
      </c>
      <c r="AX226" s="313" t="s">
        <v>83</v>
      </c>
      <c r="AY226" s="314" t="s">
        <v>136</v>
      </c>
    </row>
    <row r="227" spans="2:65" s="131" customFormat="1" ht="25.5" customHeight="1">
      <c r="B227" s="124"/>
      <c r="C227" s="280" t="s">
        <v>343</v>
      </c>
      <c r="D227" s="280" t="s">
        <v>138</v>
      </c>
      <c r="E227" s="281" t="s">
        <v>344</v>
      </c>
      <c r="F227" s="282" t="s">
        <v>345</v>
      </c>
      <c r="G227" s="283" t="s">
        <v>155</v>
      </c>
      <c r="H227" s="284">
        <v>120.23099999999999</v>
      </c>
      <c r="I227" s="8"/>
      <c r="J227" s="285">
        <f>ROUND(I227*H227,2)</f>
        <v>0</v>
      </c>
      <c r="K227" s="282" t="s">
        <v>141</v>
      </c>
      <c r="L227" s="124"/>
      <c r="M227" s="286" t="s">
        <v>5</v>
      </c>
      <c r="N227" s="287" t="s">
        <v>47</v>
      </c>
      <c r="O227" s="125"/>
      <c r="P227" s="288">
        <f>O227*H227</f>
        <v>0</v>
      </c>
      <c r="Q227" s="288">
        <v>1E-4</v>
      </c>
      <c r="R227" s="288">
        <f>Q227*H227</f>
        <v>1.20231E-2</v>
      </c>
      <c r="S227" s="288">
        <v>2.41</v>
      </c>
      <c r="T227" s="289">
        <f>S227*H227</f>
        <v>289.75671</v>
      </c>
      <c r="AR227" s="103" t="s">
        <v>142</v>
      </c>
      <c r="AT227" s="103" t="s">
        <v>138</v>
      </c>
      <c r="AU227" s="103" t="s">
        <v>85</v>
      </c>
      <c r="AY227" s="103" t="s">
        <v>136</v>
      </c>
      <c r="BE227" s="290">
        <f>IF(N227="základní",J227,0)</f>
        <v>0</v>
      </c>
      <c r="BF227" s="290">
        <f>IF(N227="snížená",J227,0)</f>
        <v>0</v>
      </c>
      <c r="BG227" s="290">
        <f>IF(N227="zákl. přenesená",J227,0)</f>
        <v>0</v>
      </c>
      <c r="BH227" s="290">
        <f>IF(N227="sníž. přenesená",J227,0)</f>
        <v>0</v>
      </c>
      <c r="BI227" s="290">
        <f>IF(N227="nulová",J227,0)</f>
        <v>0</v>
      </c>
      <c r="BJ227" s="103" t="s">
        <v>83</v>
      </c>
      <c r="BK227" s="290">
        <f>ROUND(I227*H227,2)</f>
        <v>0</v>
      </c>
      <c r="BL227" s="103" t="s">
        <v>142</v>
      </c>
      <c r="BM227" s="103" t="s">
        <v>346</v>
      </c>
    </row>
    <row r="228" spans="2:65" s="131" customFormat="1" ht="144">
      <c r="B228" s="124"/>
      <c r="D228" s="291" t="s">
        <v>144</v>
      </c>
      <c r="F228" s="292" t="s">
        <v>333</v>
      </c>
      <c r="L228" s="124"/>
      <c r="M228" s="293"/>
      <c r="N228" s="125"/>
      <c r="O228" s="125"/>
      <c r="P228" s="125"/>
      <c r="Q228" s="125"/>
      <c r="R228" s="125"/>
      <c r="S228" s="125"/>
      <c r="T228" s="173"/>
      <c r="AT228" s="103" t="s">
        <v>144</v>
      </c>
      <c r="AU228" s="103" t="s">
        <v>85</v>
      </c>
    </row>
    <row r="229" spans="2:65" s="295" customFormat="1" ht="12">
      <c r="B229" s="294"/>
      <c r="D229" s="291" t="s">
        <v>146</v>
      </c>
      <c r="E229" s="296" t="s">
        <v>5</v>
      </c>
      <c r="F229" s="297" t="s">
        <v>347</v>
      </c>
      <c r="H229" s="298">
        <v>6.27</v>
      </c>
      <c r="L229" s="294"/>
      <c r="M229" s="299"/>
      <c r="N229" s="300"/>
      <c r="O229" s="300"/>
      <c r="P229" s="300"/>
      <c r="Q229" s="300"/>
      <c r="R229" s="300"/>
      <c r="S229" s="300"/>
      <c r="T229" s="301"/>
      <c r="AT229" s="296" t="s">
        <v>146</v>
      </c>
      <c r="AU229" s="296" t="s">
        <v>85</v>
      </c>
      <c r="AV229" s="295" t="s">
        <v>85</v>
      </c>
      <c r="AW229" s="295" t="s">
        <v>39</v>
      </c>
      <c r="AX229" s="295" t="s">
        <v>75</v>
      </c>
      <c r="AY229" s="296" t="s">
        <v>136</v>
      </c>
    </row>
    <row r="230" spans="2:65" s="295" customFormat="1" ht="24">
      <c r="B230" s="294"/>
      <c r="D230" s="291" t="s">
        <v>146</v>
      </c>
      <c r="E230" s="296" t="s">
        <v>5</v>
      </c>
      <c r="F230" s="297" t="s">
        <v>348</v>
      </c>
      <c r="H230" s="298">
        <v>3.9319999999999999</v>
      </c>
      <c r="L230" s="294"/>
      <c r="M230" s="299"/>
      <c r="N230" s="300"/>
      <c r="O230" s="300"/>
      <c r="P230" s="300"/>
      <c r="Q230" s="300"/>
      <c r="R230" s="300"/>
      <c r="S230" s="300"/>
      <c r="T230" s="301"/>
      <c r="AT230" s="296" t="s">
        <v>146</v>
      </c>
      <c r="AU230" s="296" t="s">
        <v>85</v>
      </c>
      <c r="AV230" s="295" t="s">
        <v>85</v>
      </c>
      <c r="AW230" s="295" t="s">
        <v>39</v>
      </c>
      <c r="AX230" s="295" t="s">
        <v>75</v>
      </c>
      <c r="AY230" s="296" t="s">
        <v>136</v>
      </c>
    </row>
    <row r="231" spans="2:65" s="295" customFormat="1" ht="12">
      <c r="B231" s="294"/>
      <c r="D231" s="291" t="s">
        <v>146</v>
      </c>
      <c r="E231" s="296" t="s">
        <v>5</v>
      </c>
      <c r="F231" s="297" t="s">
        <v>349</v>
      </c>
      <c r="H231" s="298">
        <v>13.073</v>
      </c>
      <c r="L231" s="294"/>
      <c r="M231" s="299"/>
      <c r="N231" s="300"/>
      <c r="O231" s="300"/>
      <c r="P231" s="300"/>
      <c r="Q231" s="300"/>
      <c r="R231" s="300"/>
      <c r="S231" s="300"/>
      <c r="T231" s="301"/>
      <c r="AT231" s="296" t="s">
        <v>146</v>
      </c>
      <c r="AU231" s="296" t="s">
        <v>85</v>
      </c>
      <c r="AV231" s="295" t="s">
        <v>85</v>
      </c>
      <c r="AW231" s="295" t="s">
        <v>39</v>
      </c>
      <c r="AX231" s="295" t="s">
        <v>75</v>
      </c>
      <c r="AY231" s="296" t="s">
        <v>136</v>
      </c>
    </row>
    <row r="232" spans="2:65" s="295" customFormat="1" ht="12">
      <c r="B232" s="294"/>
      <c r="D232" s="291" t="s">
        <v>146</v>
      </c>
      <c r="E232" s="296" t="s">
        <v>5</v>
      </c>
      <c r="F232" s="297" t="s">
        <v>350</v>
      </c>
      <c r="H232" s="298">
        <v>12.78</v>
      </c>
      <c r="L232" s="294"/>
      <c r="M232" s="299"/>
      <c r="N232" s="300"/>
      <c r="O232" s="300"/>
      <c r="P232" s="300"/>
      <c r="Q232" s="300"/>
      <c r="R232" s="300"/>
      <c r="S232" s="300"/>
      <c r="T232" s="301"/>
      <c r="AT232" s="296" t="s">
        <v>146</v>
      </c>
      <c r="AU232" s="296" t="s">
        <v>85</v>
      </c>
      <c r="AV232" s="295" t="s">
        <v>85</v>
      </c>
      <c r="AW232" s="295" t="s">
        <v>39</v>
      </c>
      <c r="AX232" s="295" t="s">
        <v>75</v>
      </c>
      <c r="AY232" s="296" t="s">
        <v>136</v>
      </c>
    </row>
    <row r="233" spans="2:65" s="295" customFormat="1" ht="24">
      <c r="B233" s="294"/>
      <c r="D233" s="291" t="s">
        <v>146</v>
      </c>
      <c r="E233" s="296" t="s">
        <v>5</v>
      </c>
      <c r="F233" s="297" t="s">
        <v>351</v>
      </c>
      <c r="H233" s="298">
        <v>60.691000000000003</v>
      </c>
      <c r="L233" s="294"/>
      <c r="M233" s="299"/>
      <c r="N233" s="300"/>
      <c r="O233" s="300"/>
      <c r="P233" s="300"/>
      <c r="Q233" s="300"/>
      <c r="R233" s="300"/>
      <c r="S233" s="300"/>
      <c r="T233" s="301"/>
      <c r="AT233" s="296" t="s">
        <v>146</v>
      </c>
      <c r="AU233" s="296" t="s">
        <v>85</v>
      </c>
      <c r="AV233" s="295" t="s">
        <v>85</v>
      </c>
      <c r="AW233" s="295" t="s">
        <v>39</v>
      </c>
      <c r="AX233" s="295" t="s">
        <v>75</v>
      </c>
      <c r="AY233" s="296" t="s">
        <v>136</v>
      </c>
    </row>
    <row r="234" spans="2:65" s="295" customFormat="1" ht="12">
      <c r="B234" s="294"/>
      <c r="D234" s="291" t="s">
        <v>146</v>
      </c>
      <c r="E234" s="296" t="s">
        <v>5</v>
      </c>
      <c r="F234" s="297" t="s">
        <v>352</v>
      </c>
      <c r="H234" s="298">
        <v>8.3040000000000003</v>
      </c>
      <c r="L234" s="294"/>
      <c r="M234" s="299"/>
      <c r="N234" s="300"/>
      <c r="O234" s="300"/>
      <c r="P234" s="300"/>
      <c r="Q234" s="300"/>
      <c r="R234" s="300"/>
      <c r="S234" s="300"/>
      <c r="T234" s="301"/>
      <c r="AT234" s="296" t="s">
        <v>146</v>
      </c>
      <c r="AU234" s="296" t="s">
        <v>85</v>
      </c>
      <c r="AV234" s="295" t="s">
        <v>85</v>
      </c>
      <c r="AW234" s="295" t="s">
        <v>39</v>
      </c>
      <c r="AX234" s="295" t="s">
        <v>75</v>
      </c>
      <c r="AY234" s="296" t="s">
        <v>136</v>
      </c>
    </row>
    <row r="235" spans="2:65" s="295" customFormat="1" ht="12">
      <c r="B235" s="294"/>
      <c r="D235" s="291" t="s">
        <v>146</v>
      </c>
      <c r="E235" s="296" t="s">
        <v>5</v>
      </c>
      <c r="F235" s="297" t="s">
        <v>353</v>
      </c>
      <c r="H235" s="298">
        <v>15.180999999999999</v>
      </c>
      <c r="L235" s="294"/>
      <c r="M235" s="299"/>
      <c r="N235" s="300"/>
      <c r="O235" s="300"/>
      <c r="P235" s="300"/>
      <c r="Q235" s="300"/>
      <c r="R235" s="300"/>
      <c r="S235" s="300"/>
      <c r="T235" s="301"/>
      <c r="AT235" s="296" t="s">
        <v>146</v>
      </c>
      <c r="AU235" s="296" t="s">
        <v>85</v>
      </c>
      <c r="AV235" s="295" t="s">
        <v>85</v>
      </c>
      <c r="AW235" s="295" t="s">
        <v>39</v>
      </c>
      <c r="AX235" s="295" t="s">
        <v>75</v>
      </c>
      <c r="AY235" s="296" t="s">
        <v>136</v>
      </c>
    </row>
    <row r="236" spans="2:65" s="313" customFormat="1" ht="12">
      <c r="B236" s="312"/>
      <c r="D236" s="291" t="s">
        <v>146</v>
      </c>
      <c r="E236" s="314" t="s">
        <v>5</v>
      </c>
      <c r="F236" s="315" t="s">
        <v>200</v>
      </c>
      <c r="H236" s="316">
        <v>120.23099999999999</v>
      </c>
      <c r="L236" s="312"/>
      <c r="M236" s="317"/>
      <c r="N236" s="318"/>
      <c r="O236" s="318"/>
      <c r="P236" s="318"/>
      <c r="Q236" s="318"/>
      <c r="R236" s="318"/>
      <c r="S236" s="318"/>
      <c r="T236" s="319"/>
      <c r="AT236" s="314" t="s">
        <v>146</v>
      </c>
      <c r="AU236" s="314" t="s">
        <v>85</v>
      </c>
      <c r="AV236" s="313" t="s">
        <v>142</v>
      </c>
      <c r="AW236" s="313" t="s">
        <v>39</v>
      </c>
      <c r="AX236" s="313" t="s">
        <v>83</v>
      </c>
      <c r="AY236" s="314" t="s">
        <v>136</v>
      </c>
    </row>
    <row r="237" spans="2:65" s="131" customFormat="1" ht="25.5" customHeight="1">
      <c r="B237" s="124"/>
      <c r="C237" s="280" t="s">
        <v>354</v>
      </c>
      <c r="D237" s="280" t="s">
        <v>138</v>
      </c>
      <c r="E237" s="281" t="s">
        <v>355</v>
      </c>
      <c r="F237" s="282" t="s">
        <v>356</v>
      </c>
      <c r="G237" s="283" t="s">
        <v>260</v>
      </c>
      <c r="H237" s="284">
        <v>50.4</v>
      </c>
      <c r="I237" s="8"/>
      <c r="J237" s="285">
        <f>ROUND(I237*H237,2)</f>
        <v>0</v>
      </c>
      <c r="K237" s="282" t="s">
        <v>141</v>
      </c>
      <c r="L237" s="124"/>
      <c r="M237" s="286" t="s">
        <v>5</v>
      </c>
      <c r="N237" s="287" t="s">
        <v>47</v>
      </c>
      <c r="O237" s="125"/>
      <c r="P237" s="288">
        <f>O237*H237</f>
        <v>0</v>
      </c>
      <c r="Q237" s="288">
        <v>5.1999999999999995E-4</v>
      </c>
      <c r="R237" s="288">
        <f>Q237*H237</f>
        <v>2.6207999999999999E-2</v>
      </c>
      <c r="S237" s="288">
        <v>0</v>
      </c>
      <c r="T237" s="289">
        <f>S237*H237</f>
        <v>0</v>
      </c>
      <c r="AR237" s="103" t="s">
        <v>142</v>
      </c>
      <c r="AT237" s="103" t="s">
        <v>138</v>
      </c>
      <c r="AU237" s="103" t="s">
        <v>85</v>
      </c>
      <c r="AY237" s="103" t="s">
        <v>136</v>
      </c>
      <c r="BE237" s="290">
        <f>IF(N237="základní",J237,0)</f>
        <v>0</v>
      </c>
      <c r="BF237" s="290">
        <f>IF(N237="snížená",J237,0)</f>
        <v>0</v>
      </c>
      <c r="BG237" s="290">
        <f>IF(N237="zákl. přenesená",J237,0)</f>
        <v>0</v>
      </c>
      <c r="BH237" s="290">
        <f>IF(N237="sníž. přenesená",J237,0)</f>
        <v>0</v>
      </c>
      <c r="BI237" s="290">
        <f>IF(N237="nulová",J237,0)</f>
        <v>0</v>
      </c>
      <c r="BJ237" s="103" t="s">
        <v>83</v>
      </c>
      <c r="BK237" s="290">
        <f>ROUND(I237*H237,2)</f>
        <v>0</v>
      </c>
      <c r="BL237" s="103" t="s">
        <v>142</v>
      </c>
      <c r="BM237" s="103" t="s">
        <v>357</v>
      </c>
    </row>
    <row r="238" spans="2:65" s="131" customFormat="1" ht="108">
      <c r="B238" s="124"/>
      <c r="D238" s="291" t="s">
        <v>144</v>
      </c>
      <c r="F238" s="292" t="s">
        <v>358</v>
      </c>
      <c r="L238" s="124"/>
      <c r="M238" s="293"/>
      <c r="N238" s="125"/>
      <c r="O238" s="125"/>
      <c r="P238" s="125"/>
      <c r="Q238" s="125"/>
      <c r="R238" s="125"/>
      <c r="S238" s="125"/>
      <c r="T238" s="173"/>
      <c r="AT238" s="103" t="s">
        <v>144</v>
      </c>
      <c r="AU238" s="103" t="s">
        <v>85</v>
      </c>
    </row>
    <row r="239" spans="2:65" s="295" customFormat="1" ht="24">
      <c r="B239" s="294"/>
      <c r="D239" s="291" t="s">
        <v>146</v>
      </c>
      <c r="E239" s="296" t="s">
        <v>5</v>
      </c>
      <c r="F239" s="297" t="s">
        <v>359</v>
      </c>
      <c r="H239" s="298">
        <v>50.4</v>
      </c>
      <c r="L239" s="294"/>
      <c r="M239" s="299"/>
      <c r="N239" s="300"/>
      <c r="O239" s="300"/>
      <c r="P239" s="300"/>
      <c r="Q239" s="300"/>
      <c r="R239" s="300"/>
      <c r="S239" s="300"/>
      <c r="T239" s="301"/>
      <c r="AT239" s="296" t="s">
        <v>146</v>
      </c>
      <c r="AU239" s="296" t="s">
        <v>85</v>
      </c>
      <c r="AV239" s="295" t="s">
        <v>85</v>
      </c>
      <c r="AW239" s="295" t="s">
        <v>39</v>
      </c>
      <c r="AX239" s="295" t="s">
        <v>83</v>
      </c>
      <c r="AY239" s="296" t="s">
        <v>136</v>
      </c>
    </row>
    <row r="240" spans="2:65" s="131" customFormat="1" ht="16.5" customHeight="1">
      <c r="B240" s="124"/>
      <c r="C240" s="303" t="s">
        <v>360</v>
      </c>
      <c r="D240" s="303" t="s">
        <v>159</v>
      </c>
      <c r="E240" s="304" t="s">
        <v>361</v>
      </c>
      <c r="F240" s="305" t="s">
        <v>362</v>
      </c>
      <c r="G240" s="306" t="s">
        <v>162</v>
      </c>
      <c r="H240" s="307">
        <v>0.214</v>
      </c>
      <c r="I240" s="9"/>
      <c r="J240" s="308">
        <f>ROUND(I240*H240,2)</f>
        <v>0</v>
      </c>
      <c r="K240" s="305" t="s">
        <v>141</v>
      </c>
      <c r="L240" s="309"/>
      <c r="M240" s="310" t="s">
        <v>5</v>
      </c>
      <c r="N240" s="311" t="s">
        <v>47</v>
      </c>
      <c r="O240" s="125"/>
      <c r="P240" s="288">
        <f>O240*H240</f>
        <v>0</v>
      </c>
      <c r="Q240" s="288">
        <v>1</v>
      </c>
      <c r="R240" s="288">
        <f>Q240*H240</f>
        <v>0.214</v>
      </c>
      <c r="S240" s="288">
        <v>0</v>
      </c>
      <c r="T240" s="289">
        <f>S240*H240</f>
        <v>0</v>
      </c>
      <c r="AR240" s="103" t="s">
        <v>163</v>
      </c>
      <c r="AT240" s="103" t="s">
        <v>159</v>
      </c>
      <c r="AU240" s="103" t="s">
        <v>85</v>
      </c>
      <c r="AY240" s="103" t="s">
        <v>136</v>
      </c>
      <c r="BE240" s="290">
        <f>IF(N240="základní",J240,0)</f>
        <v>0</v>
      </c>
      <c r="BF240" s="290">
        <f>IF(N240="snížená",J240,0)</f>
        <v>0</v>
      </c>
      <c r="BG240" s="290">
        <f>IF(N240="zákl. přenesená",J240,0)</f>
        <v>0</v>
      </c>
      <c r="BH240" s="290">
        <f>IF(N240="sníž. přenesená",J240,0)</f>
        <v>0</v>
      </c>
      <c r="BI240" s="290">
        <f>IF(N240="nulová",J240,0)</f>
        <v>0</v>
      </c>
      <c r="BJ240" s="103" t="s">
        <v>83</v>
      </c>
      <c r="BK240" s="290">
        <f>ROUND(I240*H240,2)</f>
        <v>0</v>
      </c>
      <c r="BL240" s="103" t="s">
        <v>142</v>
      </c>
      <c r="BM240" s="103" t="s">
        <v>363</v>
      </c>
    </row>
    <row r="241" spans="2:65" s="295" customFormat="1" ht="24">
      <c r="B241" s="294"/>
      <c r="D241" s="291" t="s">
        <v>146</v>
      </c>
      <c r="E241" s="296" t="s">
        <v>5</v>
      </c>
      <c r="F241" s="297" t="s">
        <v>364</v>
      </c>
      <c r="H241" s="298">
        <v>0.214</v>
      </c>
      <c r="L241" s="294"/>
      <c r="M241" s="299"/>
      <c r="N241" s="300"/>
      <c r="O241" s="300"/>
      <c r="P241" s="300"/>
      <c r="Q241" s="300"/>
      <c r="R241" s="300"/>
      <c r="S241" s="300"/>
      <c r="T241" s="301"/>
      <c r="AT241" s="296" t="s">
        <v>146</v>
      </c>
      <c r="AU241" s="296" t="s">
        <v>85</v>
      </c>
      <c r="AV241" s="295" t="s">
        <v>85</v>
      </c>
      <c r="AW241" s="295" t="s">
        <v>39</v>
      </c>
      <c r="AX241" s="295" t="s">
        <v>83</v>
      </c>
      <c r="AY241" s="296" t="s">
        <v>136</v>
      </c>
    </row>
    <row r="242" spans="2:65" s="268" customFormat="1" ht="29.85" customHeight="1">
      <c r="B242" s="267"/>
      <c r="D242" s="269" t="s">
        <v>74</v>
      </c>
      <c r="E242" s="278" t="s">
        <v>365</v>
      </c>
      <c r="F242" s="278" t="s">
        <v>366</v>
      </c>
      <c r="J242" s="279">
        <f>BK242</f>
        <v>0</v>
      </c>
      <c r="L242" s="267"/>
      <c r="M242" s="272"/>
      <c r="N242" s="273"/>
      <c r="O242" s="273"/>
      <c r="P242" s="274">
        <f>SUM(P243:P296)</f>
        <v>0</v>
      </c>
      <c r="Q242" s="273"/>
      <c r="R242" s="274">
        <f>SUM(R243:R296)</f>
        <v>0</v>
      </c>
      <c r="S242" s="273"/>
      <c r="T242" s="275">
        <f>SUM(T243:T296)</f>
        <v>0</v>
      </c>
      <c r="AR242" s="269" t="s">
        <v>83</v>
      </c>
      <c r="AT242" s="276" t="s">
        <v>74</v>
      </c>
      <c r="AU242" s="276" t="s">
        <v>83</v>
      </c>
      <c r="AY242" s="269" t="s">
        <v>136</v>
      </c>
      <c r="BK242" s="277">
        <f>SUM(BK243:BK296)</f>
        <v>0</v>
      </c>
    </row>
    <row r="243" spans="2:65" s="131" customFormat="1" ht="25.5" customHeight="1">
      <c r="B243" s="124"/>
      <c r="C243" s="280" t="s">
        <v>367</v>
      </c>
      <c r="D243" s="280" t="s">
        <v>138</v>
      </c>
      <c r="E243" s="281" t="s">
        <v>368</v>
      </c>
      <c r="F243" s="282" t="s">
        <v>369</v>
      </c>
      <c r="G243" s="283" t="s">
        <v>162</v>
      </c>
      <c r="H243" s="284">
        <v>1507.758</v>
      </c>
      <c r="I243" s="8"/>
      <c r="J243" s="285">
        <f>ROUND(I243*H243,2)</f>
        <v>0</v>
      </c>
      <c r="K243" s="282" t="s">
        <v>141</v>
      </c>
      <c r="L243" s="124"/>
      <c r="M243" s="286" t="s">
        <v>5</v>
      </c>
      <c r="N243" s="287" t="s">
        <v>47</v>
      </c>
      <c r="O243" s="125"/>
      <c r="P243" s="288">
        <f>O243*H243</f>
        <v>0</v>
      </c>
      <c r="Q243" s="288">
        <v>0</v>
      </c>
      <c r="R243" s="288">
        <f>Q243*H243</f>
        <v>0</v>
      </c>
      <c r="S243" s="288">
        <v>0</v>
      </c>
      <c r="T243" s="289">
        <f>S243*H243</f>
        <v>0</v>
      </c>
      <c r="AR243" s="103" t="s">
        <v>142</v>
      </c>
      <c r="AT243" s="103" t="s">
        <v>138</v>
      </c>
      <c r="AU243" s="103" t="s">
        <v>85</v>
      </c>
      <c r="AY243" s="103" t="s">
        <v>136</v>
      </c>
      <c r="BE243" s="290">
        <f>IF(N243="základní",J243,0)</f>
        <v>0</v>
      </c>
      <c r="BF243" s="290">
        <f>IF(N243="snížená",J243,0)</f>
        <v>0</v>
      </c>
      <c r="BG243" s="290">
        <f>IF(N243="zákl. přenesená",J243,0)</f>
        <v>0</v>
      </c>
      <c r="BH243" s="290">
        <f>IF(N243="sníž. přenesená",J243,0)</f>
        <v>0</v>
      </c>
      <c r="BI243" s="290">
        <f>IF(N243="nulová",J243,0)</f>
        <v>0</v>
      </c>
      <c r="BJ243" s="103" t="s">
        <v>83</v>
      </c>
      <c r="BK243" s="290">
        <f>ROUND(I243*H243,2)</f>
        <v>0</v>
      </c>
      <c r="BL243" s="103" t="s">
        <v>142</v>
      </c>
      <c r="BM243" s="103" t="s">
        <v>370</v>
      </c>
    </row>
    <row r="244" spans="2:65" s="131" customFormat="1" ht="48">
      <c r="B244" s="124"/>
      <c r="D244" s="291" t="s">
        <v>144</v>
      </c>
      <c r="F244" s="292" t="s">
        <v>371</v>
      </c>
      <c r="L244" s="124"/>
      <c r="M244" s="293"/>
      <c r="N244" s="125"/>
      <c r="O244" s="125"/>
      <c r="P244" s="125"/>
      <c r="Q244" s="125"/>
      <c r="R244" s="125"/>
      <c r="S244" s="125"/>
      <c r="T244" s="173"/>
      <c r="AT244" s="103" t="s">
        <v>144</v>
      </c>
      <c r="AU244" s="103" t="s">
        <v>85</v>
      </c>
    </row>
    <row r="245" spans="2:65" s="295" customFormat="1" ht="12">
      <c r="B245" s="294"/>
      <c r="D245" s="291" t="s">
        <v>146</v>
      </c>
      <c r="E245" s="296" t="s">
        <v>5</v>
      </c>
      <c r="F245" s="297" t="s">
        <v>372</v>
      </c>
      <c r="H245" s="298">
        <v>787.30399999999997</v>
      </c>
      <c r="L245" s="294"/>
      <c r="M245" s="299"/>
      <c r="N245" s="300"/>
      <c r="O245" s="300"/>
      <c r="P245" s="300"/>
      <c r="Q245" s="300"/>
      <c r="R245" s="300"/>
      <c r="S245" s="300"/>
      <c r="T245" s="301"/>
      <c r="AT245" s="296" t="s">
        <v>146</v>
      </c>
      <c r="AU245" s="296" t="s">
        <v>85</v>
      </c>
      <c r="AV245" s="295" t="s">
        <v>85</v>
      </c>
      <c r="AW245" s="295" t="s">
        <v>39</v>
      </c>
      <c r="AX245" s="295" t="s">
        <v>75</v>
      </c>
      <c r="AY245" s="296" t="s">
        <v>136</v>
      </c>
    </row>
    <row r="246" spans="2:65" s="295" customFormat="1" ht="12">
      <c r="B246" s="294"/>
      <c r="D246" s="291" t="s">
        <v>146</v>
      </c>
      <c r="E246" s="296" t="s">
        <v>5</v>
      </c>
      <c r="F246" s="297" t="s">
        <v>373</v>
      </c>
      <c r="H246" s="298">
        <v>4.5</v>
      </c>
      <c r="L246" s="294"/>
      <c r="M246" s="299"/>
      <c r="N246" s="300"/>
      <c r="O246" s="300"/>
      <c r="P246" s="300"/>
      <c r="Q246" s="300"/>
      <c r="R246" s="300"/>
      <c r="S246" s="300"/>
      <c r="T246" s="301"/>
      <c r="AT246" s="296" t="s">
        <v>146</v>
      </c>
      <c r="AU246" s="296" t="s">
        <v>85</v>
      </c>
      <c r="AV246" s="295" t="s">
        <v>85</v>
      </c>
      <c r="AW246" s="295" t="s">
        <v>39</v>
      </c>
      <c r="AX246" s="295" t="s">
        <v>75</v>
      </c>
      <c r="AY246" s="296" t="s">
        <v>136</v>
      </c>
    </row>
    <row r="247" spans="2:65" s="295" customFormat="1" ht="12">
      <c r="B247" s="294"/>
      <c r="D247" s="291" t="s">
        <v>146</v>
      </c>
      <c r="E247" s="296" t="s">
        <v>5</v>
      </c>
      <c r="F247" s="297" t="s">
        <v>374</v>
      </c>
      <c r="H247" s="298">
        <v>3.0409999999999999</v>
      </c>
      <c r="L247" s="294"/>
      <c r="M247" s="299"/>
      <c r="N247" s="300"/>
      <c r="O247" s="300"/>
      <c r="P247" s="300"/>
      <c r="Q247" s="300"/>
      <c r="R247" s="300"/>
      <c r="S247" s="300"/>
      <c r="T247" s="301"/>
      <c r="AT247" s="296" t="s">
        <v>146</v>
      </c>
      <c r="AU247" s="296" t="s">
        <v>85</v>
      </c>
      <c r="AV247" s="295" t="s">
        <v>85</v>
      </c>
      <c r="AW247" s="295" t="s">
        <v>39</v>
      </c>
      <c r="AX247" s="295" t="s">
        <v>75</v>
      </c>
      <c r="AY247" s="296" t="s">
        <v>136</v>
      </c>
    </row>
    <row r="248" spans="2:65" s="295" customFormat="1" ht="12">
      <c r="B248" s="294"/>
      <c r="D248" s="291" t="s">
        <v>146</v>
      </c>
      <c r="E248" s="296" t="s">
        <v>5</v>
      </c>
      <c r="F248" s="297" t="s">
        <v>375</v>
      </c>
      <c r="H248" s="298">
        <v>0.8</v>
      </c>
      <c r="L248" s="294"/>
      <c r="M248" s="299"/>
      <c r="N248" s="300"/>
      <c r="O248" s="300"/>
      <c r="P248" s="300"/>
      <c r="Q248" s="300"/>
      <c r="R248" s="300"/>
      <c r="S248" s="300"/>
      <c r="T248" s="301"/>
      <c r="AT248" s="296" t="s">
        <v>146</v>
      </c>
      <c r="AU248" s="296" t="s">
        <v>85</v>
      </c>
      <c r="AV248" s="295" t="s">
        <v>85</v>
      </c>
      <c r="AW248" s="295" t="s">
        <v>39</v>
      </c>
      <c r="AX248" s="295" t="s">
        <v>75</v>
      </c>
      <c r="AY248" s="296" t="s">
        <v>136</v>
      </c>
    </row>
    <row r="249" spans="2:65" s="295" customFormat="1" ht="12">
      <c r="B249" s="294"/>
      <c r="D249" s="291" t="s">
        <v>146</v>
      </c>
      <c r="E249" s="296" t="s">
        <v>5</v>
      </c>
      <c r="F249" s="297" t="s">
        <v>376</v>
      </c>
      <c r="H249" s="298">
        <v>17.629000000000001</v>
      </c>
      <c r="L249" s="294"/>
      <c r="M249" s="299"/>
      <c r="N249" s="300"/>
      <c r="O249" s="300"/>
      <c r="P249" s="300"/>
      <c r="Q249" s="300"/>
      <c r="R249" s="300"/>
      <c r="S249" s="300"/>
      <c r="T249" s="301"/>
      <c r="AT249" s="296" t="s">
        <v>146</v>
      </c>
      <c r="AU249" s="296" t="s">
        <v>85</v>
      </c>
      <c r="AV249" s="295" t="s">
        <v>85</v>
      </c>
      <c r="AW249" s="295" t="s">
        <v>39</v>
      </c>
      <c r="AX249" s="295" t="s">
        <v>75</v>
      </c>
      <c r="AY249" s="296" t="s">
        <v>136</v>
      </c>
    </row>
    <row r="250" spans="2:65" s="295" customFormat="1" ht="12">
      <c r="B250" s="294"/>
      <c r="D250" s="291" t="s">
        <v>146</v>
      </c>
      <c r="E250" s="296" t="s">
        <v>5</v>
      </c>
      <c r="F250" s="297" t="s">
        <v>377</v>
      </c>
      <c r="H250" s="298">
        <v>29.231999999999999</v>
      </c>
      <c r="L250" s="294"/>
      <c r="M250" s="299"/>
      <c r="N250" s="300"/>
      <c r="O250" s="300"/>
      <c r="P250" s="300"/>
      <c r="Q250" s="300"/>
      <c r="R250" s="300"/>
      <c r="S250" s="300"/>
      <c r="T250" s="301"/>
      <c r="AT250" s="296" t="s">
        <v>146</v>
      </c>
      <c r="AU250" s="296" t="s">
        <v>85</v>
      </c>
      <c r="AV250" s="295" t="s">
        <v>85</v>
      </c>
      <c r="AW250" s="295" t="s">
        <v>39</v>
      </c>
      <c r="AX250" s="295" t="s">
        <v>75</v>
      </c>
      <c r="AY250" s="296" t="s">
        <v>136</v>
      </c>
    </row>
    <row r="251" spans="2:65" s="295" customFormat="1" ht="12">
      <c r="B251" s="294"/>
      <c r="D251" s="291" t="s">
        <v>146</v>
      </c>
      <c r="E251" s="296" t="s">
        <v>5</v>
      </c>
      <c r="F251" s="297" t="s">
        <v>378</v>
      </c>
      <c r="H251" s="298">
        <v>37.174999999999997</v>
      </c>
      <c r="L251" s="294"/>
      <c r="M251" s="299"/>
      <c r="N251" s="300"/>
      <c r="O251" s="300"/>
      <c r="P251" s="300"/>
      <c r="Q251" s="300"/>
      <c r="R251" s="300"/>
      <c r="S251" s="300"/>
      <c r="T251" s="301"/>
      <c r="AT251" s="296" t="s">
        <v>146</v>
      </c>
      <c r="AU251" s="296" t="s">
        <v>85</v>
      </c>
      <c r="AV251" s="295" t="s">
        <v>85</v>
      </c>
      <c r="AW251" s="295" t="s">
        <v>39</v>
      </c>
      <c r="AX251" s="295" t="s">
        <v>75</v>
      </c>
      <c r="AY251" s="296" t="s">
        <v>136</v>
      </c>
    </row>
    <row r="252" spans="2:65" s="295" customFormat="1" ht="12">
      <c r="B252" s="294"/>
      <c r="D252" s="291" t="s">
        <v>146</v>
      </c>
      <c r="E252" s="296" t="s">
        <v>5</v>
      </c>
      <c r="F252" s="297" t="s">
        <v>379</v>
      </c>
      <c r="H252" s="298">
        <v>584.45100000000002</v>
      </c>
      <c r="L252" s="294"/>
      <c r="M252" s="299"/>
      <c r="N252" s="300"/>
      <c r="O252" s="300"/>
      <c r="P252" s="300"/>
      <c r="Q252" s="300"/>
      <c r="R252" s="300"/>
      <c r="S252" s="300"/>
      <c r="T252" s="301"/>
      <c r="AT252" s="296" t="s">
        <v>146</v>
      </c>
      <c r="AU252" s="296" t="s">
        <v>85</v>
      </c>
      <c r="AV252" s="295" t="s">
        <v>85</v>
      </c>
      <c r="AW252" s="295" t="s">
        <v>39</v>
      </c>
      <c r="AX252" s="295" t="s">
        <v>75</v>
      </c>
      <c r="AY252" s="296" t="s">
        <v>136</v>
      </c>
    </row>
    <row r="253" spans="2:65" s="295" customFormat="1" ht="12">
      <c r="B253" s="294"/>
      <c r="D253" s="291" t="s">
        <v>146</v>
      </c>
      <c r="E253" s="296" t="s">
        <v>5</v>
      </c>
      <c r="F253" s="297" t="s">
        <v>380</v>
      </c>
      <c r="H253" s="298">
        <v>2.5</v>
      </c>
      <c r="L253" s="294"/>
      <c r="M253" s="299"/>
      <c r="N253" s="300"/>
      <c r="O253" s="300"/>
      <c r="P253" s="300"/>
      <c r="Q253" s="300"/>
      <c r="R253" s="300"/>
      <c r="S253" s="300"/>
      <c r="T253" s="301"/>
      <c r="AT253" s="296" t="s">
        <v>146</v>
      </c>
      <c r="AU253" s="296" t="s">
        <v>85</v>
      </c>
      <c r="AV253" s="295" t="s">
        <v>85</v>
      </c>
      <c r="AW253" s="295" t="s">
        <v>39</v>
      </c>
      <c r="AX253" s="295" t="s">
        <v>75</v>
      </c>
      <c r="AY253" s="296" t="s">
        <v>136</v>
      </c>
    </row>
    <row r="254" spans="2:65" s="295" customFormat="1" ht="12">
      <c r="B254" s="294"/>
      <c r="D254" s="291" t="s">
        <v>146</v>
      </c>
      <c r="E254" s="296" t="s">
        <v>5</v>
      </c>
      <c r="F254" s="297" t="s">
        <v>381</v>
      </c>
      <c r="H254" s="298">
        <v>41.125999999999998</v>
      </c>
      <c r="L254" s="294"/>
      <c r="M254" s="299"/>
      <c r="N254" s="300"/>
      <c r="O254" s="300"/>
      <c r="P254" s="300"/>
      <c r="Q254" s="300"/>
      <c r="R254" s="300"/>
      <c r="S254" s="300"/>
      <c r="T254" s="301"/>
      <c r="AT254" s="296" t="s">
        <v>146</v>
      </c>
      <c r="AU254" s="296" t="s">
        <v>85</v>
      </c>
      <c r="AV254" s="295" t="s">
        <v>85</v>
      </c>
      <c r="AW254" s="295" t="s">
        <v>39</v>
      </c>
      <c r="AX254" s="295" t="s">
        <v>75</v>
      </c>
      <c r="AY254" s="296" t="s">
        <v>136</v>
      </c>
    </row>
    <row r="255" spans="2:65" s="313" customFormat="1" ht="12">
      <c r="B255" s="312"/>
      <c r="D255" s="291" t="s">
        <v>146</v>
      </c>
      <c r="E255" s="314" t="s">
        <v>5</v>
      </c>
      <c r="F255" s="315" t="s">
        <v>200</v>
      </c>
      <c r="H255" s="316">
        <v>1507.758</v>
      </c>
      <c r="L255" s="312"/>
      <c r="M255" s="317"/>
      <c r="N255" s="318"/>
      <c r="O255" s="318"/>
      <c r="P255" s="318"/>
      <c r="Q255" s="318"/>
      <c r="R255" s="318"/>
      <c r="S255" s="318"/>
      <c r="T255" s="319"/>
      <c r="AT255" s="314" t="s">
        <v>146</v>
      </c>
      <c r="AU255" s="314" t="s">
        <v>85</v>
      </c>
      <c r="AV255" s="313" t="s">
        <v>142</v>
      </c>
      <c r="AW255" s="313" t="s">
        <v>39</v>
      </c>
      <c r="AX255" s="313" t="s">
        <v>83</v>
      </c>
      <c r="AY255" s="314" t="s">
        <v>136</v>
      </c>
    </row>
    <row r="256" spans="2:65" s="131" customFormat="1" ht="25.5" customHeight="1">
      <c r="B256" s="124"/>
      <c r="C256" s="280" t="s">
        <v>382</v>
      </c>
      <c r="D256" s="280" t="s">
        <v>138</v>
      </c>
      <c r="E256" s="281" t="s">
        <v>383</v>
      </c>
      <c r="F256" s="282" t="s">
        <v>384</v>
      </c>
      <c r="G256" s="283" t="s">
        <v>162</v>
      </c>
      <c r="H256" s="284">
        <v>21145.787</v>
      </c>
      <c r="I256" s="8"/>
      <c r="J256" s="285">
        <f>ROUND(I256*H256,2)</f>
        <v>0</v>
      </c>
      <c r="K256" s="282" t="s">
        <v>141</v>
      </c>
      <c r="L256" s="124"/>
      <c r="M256" s="286" t="s">
        <v>5</v>
      </c>
      <c r="N256" s="287" t="s">
        <v>47</v>
      </c>
      <c r="O256" s="125"/>
      <c r="P256" s="288">
        <f>O256*H256</f>
        <v>0</v>
      </c>
      <c r="Q256" s="288">
        <v>0</v>
      </c>
      <c r="R256" s="288">
        <f>Q256*H256</f>
        <v>0</v>
      </c>
      <c r="S256" s="288">
        <v>0</v>
      </c>
      <c r="T256" s="289">
        <f>S256*H256</f>
        <v>0</v>
      </c>
      <c r="AR256" s="103" t="s">
        <v>142</v>
      </c>
      <c r="AT256" s="103" t="s">
        <v>138</v>
      </c>
      <c r="AU256" s="103" t="s">
        <v>85</v>
      </c>
      <c r="AY256" s="103" t="s">
        <v>136</v>
      </c>
      <c r="BE256" s="290">
        <f>IF(N256="základní",J256,0)</f>
        <v>0</v>
      </c>
      <c r="BF256" s="290">
        <f>IF(N256="snížená",J256,0)</f>
        <v>0</v>
      </c>
      <c r="BG256" s="290">
        <f>IF(N256="zákl. přenesená",J256,0)</f>
        <v>0</v>
      </c>
      <c r="BH256" s="290">
        <f>IF(N256="sníž. přenesená",J256,0)</f>
        <v>0</v>
      </c>
      <c r="BI256" s="290">
        <f>IF(N256="nulová",J256,0)</f>
        <v>0</v>
      </c>
      <c r="BJ256" s="103" t="s">
        <v>83</v>
      </c>
      <c r="BK256" s="290">
        <f>ROUND(I256*H256,2)</f>
        <v>0</v>
      </c>
      <c r="BL256" s="103" t="s">
        <v>142</v>
      </c>
      <c r="BM256" s="103" t="s">
        <v>385</v>
      </c>
    </row>
    <row r="257" spans="2:65" s="131" customFormat="1" ht="48">
      <c r="B257" s="124"/>
      <c r="D257" s="291" t="s">
        <v>144</v>
      </c>
      <c r="F257" s="292" t="s">
        <v>371</v>
      </c>
      <c r="L257" s="124"/>
      <c r="M257" s="293"/>
      <c r="N257" s="125"/>
      <c r="O257" s="125"/>
      <c r="P257" s="125"/>
      <c r="Q257" s="125"/>
      <c r="R257" s="125"/>
      <c r="S257" s="125"/>
      <c r="T257" s="173"/>
      <c r="AT257" s="103" t="s">
        <v>144</v>
      </c>
      <c r="AU257" s="103" t="s">
        <v>85</v>
      </c>
    </row>
    <row r="258" spans="2:65" s="295" customFormat="1" ht="24">
      <c r="B258" s="294"/>
      <c r="D258" s="291" t="s">
        <v>146</v>
      </c>
      <c r="E258" s="296" t="s">
        <v>5</v>
      </c>
      <c r="F258" s="297" t="s">
        <v>386</v>
      </c>
      <c r="H258" s="298">
        <v>557.625</v>
      </c>
      <c r="L258" s="294"/>
      <c r="M258" s="299"/>
      <c r="N258" s="300"/>
      <c r="O258" s="300"/>
      <c r="P258" s="300"/>
      <c r="Q258" s="300"/>
      <c r="R258" s="300"/>
      <c r="S258" s="300"/>
      <c r="T258" s="301"/>
      <c r="AT258" s="296" t="s">
        <v>146</v>
      </c>
      <c r="AU258" s="296" t="s">
        <v>85</v>
      </c>
      <c r="AV258" s="295" t="s">
        <v>85</v>
      </c>
      <c r="AW258" s="295" t="s">
        <v>39</v>
      </c>
      <c r="AX258" s="295" t="s">
        <v>75</v>
      </c>
      <c r="AY258" s="296" t="s">
        <v>136</v>
      </c>
    </row>
    <row r="259" spans="2:65" s="295" customFormat="1" ht="12">
      <c r="B259" s="294"/>
      <c r="D259" s="291" t="s">
        <v>146</v>
      </c>
      <c r="E259" s="296" t="s">
        <v>5</v>
      </c>
      <c r="F259" s="297" t="s">
        <v>387</v>
      </c>
      <c r="H259" s="298">
        <v>20588.162</v>
      </c>
      <c r="L259" s="294"/>
      <c r="M259" s="299"/>
      <c r="N259" s="300"/>
      <c r="O259" s="300"/>
      <c r="P259" s="300"/>
      <c r="Q259" s="300"/>
      <c r="R259" s="300"/>
      <c r="S259" s="300"/>
      <c r="T259" s="301"/>
      <c r="AT259" s="296" t="s">
        <v>146</v>
      </c>
      <c r="AU259" s="296" t="s">
        <v>85</v>
      </c>
      <c r="AV259" s="295" t="s">
        <v>85</v>
      </c>
      <c r="AW259" s="295" t="s">
        <v>39</v>
      </c>
      <c r="AX259" s="295" t="s">
        <v>75</v>
      </c>
      <c r="AY259" s="296" t="s">
        <v>136</v>
      </c>
    </row>
    <row r="260" spans="2:65" s="313" customFormat="1" ht="12">
      <c r="B260" s="312"/>
      <c r="D260" s="291" t="s">
        <v>146</v>
      </c>
      <c r="E260" s="314" t="s">
        <v>5</v>
      </c>
      <c r="F260" s="315" t="s">
        <v>200</v>
      </c>
      <c r="H260" s="316">
        <v>21145.787</v>
      </c>
      <c r="L260" s="312"/>
      <c r="M260" s="317"/>
      <c r="N260" s="318"/>
      <c r="O260" s="318"/>
      <c r="P260" s="318"/>
      <c r="Q260" s="318"/>
      <c r="R260" s="318"/>
      <c r="S260" s="318"/>
      <c r="T260" s="319"/>
      <c r="AT260" s="314" t="s">
        <v>146</v>
      </c>
      <c r="AU260" s="314" t="s">
        <v>85</v>
      </c>
      <c r="AV260" s="313" t="s">
        <v>142</v>
      </c>
      <c r="AW260" s="313" t="s">
        <v>39</v>
      </c>
      <c r="AX260" s="313" t="s">
        <v>83</v>
      </c>
      <c r="AY260" s="314" t="s">
        <v>136</v>
      </c>
    </row>
    <row r="261" spans="2:65" s="131" customFormat="1" ht="25.5" customHeight="1">
      <c r="B261" s="124"/>
      <c r="C261" s="280" t="s">
        <v>388</v>
      </c>
      <c r="D261" s="280" t="s">
        <v>138</v>
      </c>
      <c r="E261" s="281" t="s">
        <v>389</v>
      </c>
      <c r="F261" s="282" t="s">
        <v>390</v>
      </c>
      <c r="G261" s="283" t="s">
        <v>162</v>
      </c>
      <c r="H261" s="284">
        <v>787.303</v>
      </c>
      <c r="I261" s="8"/>
      <c r="J261" s="285">
        <f>ROUND(I261*H261,2)</f>
        <v>0</v>
      </c>
      <c r="K261" s="282" t="s">
        <v>141</v>
      </c>
      <c r="L261" s="124"/>
      <c r="M261" s="286" t="s">
        <v>5</v>
      </c>
      <c r="N261" s="287" t="s">
        <v>47</v>
      </c>
      <c r="O261" s="125"/>
      <c r="P261" s="288">
        <f>O261*H261</f>
        <v>0</v>
      </c>
      <c r="Q261" s="288">
        <v>0</v>
      </c>
      <c r="R261" s="288">
        <f>Q261*H261</f>
        <v>0</v>
      </c>
      <c r="S261" s="288">
        <v>0</v>
      </c>
      <c r="T261" s="289">
        <f>S261*H261</f>
        <v>0</v>
      </c>
      <c r="AR261" s="103" t="s">
        <v>142</v>
      </c>
      <c r="AT261" s="103" t="s">
        <v>138</v>
      </c>
      <c r="AU261" s="103" t="s">
        <v>85</v>
      </c>
      <c r="AY261" s="103" t="s">
        <v>136</v>
      </c>
      <c r="BE261" s="290">
        <f>IF(N261="základní",J261,0)</f>
        <v>0</v>
      </c>
      <c r="BF261" s="290">
        <f>IF(N261="snížená",J261,0)</f>
        <v>0</v>
      </c>
      <c r="BG261" s="290">
        <f>IF(N261="zákl. přenesená",J261,0)</f>
        <v>0</v>
      </c>
      <c r="BH261" s="290">
        <f>IF(N261="sníž. přenesená",J261,0)</f>
        <v>0</v>
      </c>
      <c r="BI261" s="290">
        <f>IF(N261="nulová",J261,0)</f>
        <v>0</v>
      </c>
      <c r="BJ261" s="103" t="s">
        <v>83</v>
      </c>
      <c r="BK261" s="290">
        <f>ROUND(I261*H261,2)</f>
        <v>0</v>
      </c>
      <c r="BL261" s="103" t="s">
        <v>142</v>
      </c>
      <c r="BM261" s="103" t="s">
        <v>391</v>
      </c>
    </row>
    <row r="262" spans="2:65" s="131" customFormat="1" ht="96">
      <c r="B262" s="124"/>
      <c r="D262" s="291" t="s">
        <v>144</v>
      </c>
      <c r="F262" s="292" t="s">
        <v>392</v>
      </c>
      <c r="L262" s="124"/>
      <c r="M262" s="293"/>
      <c r="N262" s="125"/>
      <c r="O262" s="125"/>
      <c r="P262" s="125"/>
      <c r="Q262" s="125"/>
      <c r="R262" s="125"/>
      <c r="S262" s="125"/>
      <c r="T262" s="173"/>
      <c r="AT262" s="103" t="s">
        <v>144</v>
      </c>
      <c r="AU262" s="103" t="s">
        <v>85</v>
      </c>
    </row>
    <row r="263" spans="2:65" s="131" customFormat="1" ht="24">
      <c r="B263" s="124"/>
      <c r="D263" s="291" t="s">
        <v>238</v>
      </c>
      <c r="F263" s="292" t="s">
        <v>393</v>
      </c>
      <c r="L263" s="124"/>
      <c r="M263" s="293"/>
      <c r="N263" s="125"/>
      <c r="O263" s="125"/>
      <c r="P263" s="125"/>
      <c r="Q263" s="125"/>
      <c r="R263" s="125"/>
      <c r="S263" s="125"/>
      <c r="T263" s="173"/>
      <c r="AT263" s="103" t="s">
        <v>238</v>
      </c>
      <c r="AU263" s="103" t="s">
        <v>85</v>
      </c>
    </row>
    <row r="264" spans="2:65" s="295" customFormat="1" ht="12">
      <c r="B264" s="294"/>
      <c r="D264" s="291" t="s">
        <v>146</v>
      </c>
      <c r="E264" s="296" t="s">
        <v>5</v>
      </c>
      <c r="F264" s="297" t="s">
        <v>394</v>
      </c>
      <c r="H264" s="298">
        <v>787.303</v>
      </c>
      <c r="L264" s="294"/>
      <c r="M264" s="299"/>
      <c r="N264" s="300"/>
      <c r="O264" s="300"/>
      <c r="P264" s="300"/>
      <c r="Q264" s="300"/>
      <c r="R264" s="300"/>
      <c r="S264" s="300"/>
      <c r="T264" s="301"/>
      <c r="AT264" s="296" t="s">
        <v>146</v>
      </c>
      <c r="AU264" s="296" t="s">
        <v>85</v>
      </c>
      <c r="AV264" s="295" t="s">
        <v>85</v>
      </c>
      <c r="AW264" s="295" t="s">
        <v>39</v>
      </c>
      <c r="AX264" s="295" t="s">
        <v>83</v>
      </c>
      <c r="AY264" s="296" t="s">
        <v>136</v>
      </c>
    </row>
    <row r="265" spans="2:65" s="131" customFormat="1" ht="25.5" customHeight="1">
      <c r="B265" s="124"/>
      <c r="C265" s="280" t="s">
        <v>395</v>
      </c>
      <c r="D265" s="280" t="s">
        <v>138</v>
      </c>
      <c r="E265" s="281" t="s">
        <v>396</v>
      </c>
      <c r="F265" s="282" t="s">
        <v>397</v>
      </c>
      <c r="G265" s="283" t="s">
        <v>162</v>
      </c>
      <c r="H265" s="284">
        <v>4.5</v>
      </c>
      <c r="I265" s="8"/>
      <c r="J265" s="285">
        <f>ROUND(I265*H265,2)</f>
        <v>0</v>
      </c>
      <c r="K265" s="282" t="s">
        <v>141</v>
      </c>
      <c r="L265" s="124"/>
      <c r="M265" s="286" t="s">
        <v>5</v>
      </c>
      <c r="N265" s="287" t="s">
        <v>47</v>
      </c>
      <c r="O265" s="125"/>
      <c r="P265" s="288">
        <f>O265*H265</f>
        <v>0</v>
      </c>
      <c r="Q265" s="288">
        <v>0</v>
      </c>
      <c r="R265" s="288">
        <f>Q265*H265</f>
        <v>0</v>
      </c>
      <c r="S265" s="288">
        <v>0</v>
      </c>
      <c r="T265" s="289">
        <f>S265*H265</f>
        <v>0</v>
      </c>
      <c r="AR265" s="103" t="s">
        <v>142</v>
      </c>
      <c r="AT265" s="103" t="s">
        <v>138</v>
      </c>
      <c r="AU265" s="103" t="s">
        <v>85</v>
      </c>
      <c r="AY265" s="103" t="s">
        <v>136</v>
      </c>
      <c r="BE265" s="290">
        <f>IF(N265="základní",J265,0)</f>
        <v>0</v>
      </c>
      <c r="BF265" s="290">
        <f>IF(N265="snížená",J265,0)</f>
        <v>0</v>
      </c>
      <c r="BG265" s="290">
        <f>IF(N265="zákl. přenesená",J265,0)</f>
        <v>0</v>
      </c>
      <c r="BH265" s="290">
        <f>IF(N265="sníž. přenesená",J265,0)</f>
        <v>0</v>
      </c>
      <c r="BI265" s="290">
        <f>IF(N265="nulová",J265,0)</f>
        <v>0</v>
      </c>
      <c r="BJ265" s="103" t="s">
        <v>83</v>
      </c>
      <c r="BK265" s="290">
        <f>ROUND(I265*H265,2)</f>
        <v>0</v>
      </c>
      <c r="BL265" s="103" t="s">
        <v>142</v>
      </c>
      <c r="BM265" s="103" t="s">
        <v>398</v>
      </c>
    </row>
    <row r="266" spans="2:65" s="131" customFormat="1" ht="96">
      <c r="B266" s="124"/>
      <c r="D266" s="291" t="s">
        <v>144</v>
      </c>
      <c r="F266" s="292" t="s">
        <v>392</v>
      </c>
      <c r="L266" s="124"/>
      <c r="M266" s="293"/>
      <c r="N266" s="125"/>
      <c r="O266" s="125"/>
      <c r="P266" s="125"/>
      <c r="Q266" s="125"/>
      <c r="R266" s="125"/>
      <c r="S266" s="125"/>
      <c r="T266" s="173"/>
      <c r="AT266" s="103" t="s">
        <v>144</v>
      </c>
      <c r="AU266" s="103" t="s">
        <v>85</v>
      </c>
    </row>
    <row r="267" spans="2:65" s="131" customFormat="1" ht="24">
      <c r="B267" s="124"/>
      <c r="D267" s="291" t="s">
        <v>238</v>
      </c>
      <c r="F267" s="292" t="s">
        <v>393</v>
      </c>
      <c r="L267" s="124"/>
      <c r="M267" s="293"/>
      <c r="N267" s="125"/>
      <c r="O267" s="125"/>
      <c r="P267" s="125"/>
      <c r="Q267" s="125"/>
      <c r="R267" s="125"/>
      <c r="S267" s="125"/>
      <c r="T267" s="173"/>
      <c r="AT267" s="103" t="s">
        <v>238</v>
      </c>
      <c r="AU267" s="103" t="s">
        <v>85</v>
      </c>
    </row>
    <row r="268" spans="2:65" s="295" customFormat="1" ht="12">
      <c r="B268" s="294"/>
      <c r="D268" s="291" t="s">
        <v>146</v>
      </c>
      <c r="E268" s="296" t="s">
        <v>5</v>
      </c>
      <c r="F268" s="297" t="s">
        <v>399</v>
      </c>
      <c r="H268" s="298">
        <v>4.5</v>
      </c>
      <c r="L268" s="294"/>
      <c r="M268" s="299"/>
      <c r="N268" s="300"/>
      <c r="O268" s="300"/>
      <c r="P268" s="300"/>
      <c r="Q268" s="300"/>
      <c r="R268" s="300"/>
      <c r="S268" s="300"/>
      <c r="T268" s="301"/>
      <c r="AT268" s="296" t="s">
        <v>146</v>
      </c>
      <c r="AU268" s="296" t="s">
        <v>85</v>
      </c>
      <c r="AV268" s="295" t="s">
        <v>85</v>
      </c>
      <c r="AW268" s="295" t="s">
        <v>39</v>
      </c>
      <c r="AX268" s="295" t="s">
        <v>83</v>
      </c>
      <c r="AY268" s="296" t="s">
        <v>136</v>
      </c>
    </row>
    <row r="269" spans="2:65" s="131" customFormat="1" ht="25.5" customHeight="1">
      <c r="B269" s="124"/>
      <c r="C269" s="280" t="s">
        <v>400</v>
      </c>
      <c r="D269" s="280" t="s">
        <v>138</v>
      </c>
      <c r="E269" s="281" t="s">
        <v>401</v>
      </c>
      <c r="F269" s="282" t="s">
        <v>402</v>
      </c>
      <c r="G269" s="283" t="s">
        <v>162</v>
      </c>
      <c r="H269" s="284">
        <v>3.0409999999999999</v>
      </c>
      <c r="I269" s="8"/>
      <c r="J269" s="285">
        <f>ROUND(I269*H269,2)</f>
        <v>0</v>
      </c>
      <c r="K269" s="282" t="s">
        <v>141</v>
      </c>
      <c r="L269" s="124"/>
      <c r="M269" s="286" t="s">
        <v>5</v>
      </c>
      <c r="N269" s="287" t="s">
        <v>47</v>
      </c>
      <c r="O269" s="125"/>
      <c r="P269" s="288">
        <f>O269*H269</f>
        <v>0</v>
      </c>
      <c r="Q269" s="288">
        <v>0</v>
      </c>
      <c r="R269" s="288">
        <f>Q269*H269</f>
        <v>0</v>
      </c>
      <c r="S269" s="288">
        <v>0</v>
      </c>
      <c r="T269" s="289">
        <f>S269*H269</f>
        <v>0</v>
      </c>
      <c r="AR269" s="103" t="s">
        <v>142</v>
      </c>
      <c r="AT269" s="103" t="s">
        <v>138</v>
      </c>
      <c r="AU269" s="103" t="s">
        <v>85</v>
      </c>
      <c r="AY269" s="103" t="s">
        <v>136</v>
      </c>
      <c r="BE269" s="290">
        <f>IF(N269="základní",J269,0)</f>
        <v>0</v>
      </c>
      <c r="BF269" s="290">
        <f>IF(N269="snížená",J269,0)</f>
        <v>0</v>
      </c>
      <c r="BG269" s="290">
        <f>IF(N269="zákl. přenesená",J269,0)</f>
        <v>0</v>
      </c>
      <c r="BH269" s="290">
        <f>IF(N269="sníž. přenesená",J269,0)</f>
        <v>0</v>
      </c>
      <c r="BI269" s="290">
        <f>IF(N269="nulová",J269,0)</f>
        <v>0</v>
      </c>
      <c r="BJ269" s="103" t="s">
        <v>83</v>
      </c>
      <c r="BK269" s="290">
        <f>ROUND(I269*H269,2)</f>
        <v>0</v>
      </c>
      <c r="BL269" s="103" t="s">
        <v>142</v>
      </c>
      <c r="BM269" s="103" t="s">
        <v>403</v>
      </c>
    </row>
    <row r="270" spans="2:65" s="131" customFormat="1" ht="96">
      <c r="B270" s="124"/>
      <c r="D270" s="291" t="s">
        <v>144</v>
      </c>
      <c r="F270" s="292" t="s">
        <v>392</v>
      </c>
      <c r="L270" s="124"/>
      <c r="M270" s="293"/>
      <c r="N270" s="125"/>
      <c r="O270" s="125"/>
      <c r="P270" s="125"/>
      <c r="Q270" s="125"/>
      <c r="R270" s="125"/>
      <c r="S270" s="125"/>
      <c r="T270" s="173"/>
      <c r="AT270" s="103" t="s">
        <v>144</v>
      </c>
      <c r="AU270" s="103" t="s">
        <v>85</v>
      </c>
    </row>
    <row r="271" spans="2:65" s="131" customFormat="1" ht="24">
      <c r="B271" s="124"/>
      <c r="D271" s="291" t="s">
        <v>238</v>
      </c>
      <c r="F271" s="292" t="s">
        <v>393</v>
      </c>
      <c r="L271" s="124"/>
      <c r="M271" s="293"/>
      <c r="N271" s="125"/>
      <c r="O271" s="125"/>
      <c r="P271" s="125"/>
      <c r="Q271" s="125"/>
      <c r="R271" s="125"/>
      <c r="S271" s="125"/>
      <c r="T271" s="173"/>
      <c r="AT271" s="103" t="s">
        <v>238</v>
      </c>
      <c r="AU271" s="103" t="s">
        <v>85</v>
      </c>
    </row>
    <row r="272" spans="2:65" s="295" customFormat="1" ht="12">
      <c r="B272" s="294"/>
      <c r="D272" s="291" t="s">
        <v>146</v>
      </c>
      <c r="E272" s="296" t="s">
        <v>5</v>
      </c>
      <c r="F272" s="297" t="s">
        <v>404</v>
      </c>
      <c r="H272" s="298">
        <v>0.92100000000000004</v>
      </c>
      <c r="L272" s="294"/>
      <c r="M272" s="299"/>
      <c r="N272" s="300"/>
      <c r="O272" s="300"/>
      <c r="P272" s="300"/>
      <c r="Q272" s="300"/>
      <c r="R272" s="300"/>
      <c r="S272" s="300"/>
      <c r="T272" s="301"/>
      <c r="AT272" s="296" t="s">
        <v>146</v>
      </c>
      <c r="AU272" s="296" t="s">
        <v>85</v>
      </c>
      <c r="AV272" s="295" t="s">
        <v>85</v>
      </c>
      <c r="AW272" s="295" t="s">
        <v>39</v>
      </c>
      <c r="AX272" s="295" t="s">
        <v>75</v>
      </c>
      <c r="AY272" s="296" t="s">
        <v>136</v>
      </c>
    </row>
    <row r="273" spans="2:65" s="295" customFormat="1" ht="12">
      <c r="B273" s="294"/>
      <c r="D273" s="291" t="s">
        <v>146</v>
      </c>
      <c r="E273" s="296" t="s">
        <v>5</v>
      </c>
      <c r="F273" s="297" t="s">
        <v>405</v>
      </c>
      <c r="H273" s="298">
        <v>1.3320000000000001</v>
      </c>
      <c r="L273" s="294"/>
      <c r="M273" s="299"/>
      <c r="N273" s="300"/>
      <c r="O273" s="300"/>
      <c r="P273" s="300"/>
      <c r="Q273" s="300"/>
      <c r="R273" s="300"/>
      <c r="S273" s="300"/>
      <c r="T273" s="301"/>
      <c r="AT273" s="296" t="s">
        <v>146</v>
      </c>
      <c r="AU273" s="296" t="s">
        <v>85</v>
      </c>
      <c r="AV273" s="295" t="s">
        <v>85</v>
      </c>
      <c r="AW273" s="295" t="s">
        <v>39</v>
      </c>
      <c r="AX273" s="295" t="s">
        <v>75</v>
      </c>
      <c r="AY273" s="296" t="s">
        <v>136</v>
      </c>
    </row>
    <row r="274" spans="2:65" s="295" customFormat="1" ht="24">
      <c r="B274" s="294"/>
      <c r="D274" s="291" t="s">
        <v>146</v>
      </c>
      <c r="E274" s="296" t="s">
        <v>5</v>
      </c>
      <c r="F274" s="297" t="s">
        <v>406</v>
      </c>
      <c r="H274" s="298">
        <v>0.55200000000000005</v>
      </c>
      <c r="L274" s="294"/>
      <c r="M274" s="299"/>
      <c r="N274" s="300"/>
      <c r="O274" s="300"/>
      <c r="P274" s="300"/>
      <c r="Q274" s="300"/>
      <c r="R274" s="300"/>
      <c r="S274" s="300"/>
      <c r="T274" s="301"/>
      <c r="AT274" s="296" t="s">
        <v>146</v>
      </c>
      <c r="AU274" s="296" t="s">
        <v>85</v>
      </c>
      <c r="AV274" s="295" t="s">
        <v>85</v>
      </c>
      <c r="AW274" s="295" t="s">
        <v>39</v>
      </c>
      <c r="AX274" s="295" t="s">
        <v>75</v>
      </c>
      <c r="AY274" s="296" t="s">
        <v>136</v>
      </c>
    </row>
    <row r="275" spans="2:65" s="295" customFormat="1" ht="12">
      <c r="B275" s="294"/>
      <c r="D275" s="291" t="s">
        <v>146</v>
      </c>
      <c r="E275" s="296" t="s">
        <v>5</v>
      </c>
      <c r="F275" s="297" t="s">
        <v>407</v>
      </c>
      <c r="H275" s="298">
        <v>0.23599999999999999</v>
      </c>
      <c r="L275" s="294"/>
      <c r="M275" s="299"/>
      <c r="N275" s="300"/>
      <c r="O275" s="300"/>
      <c r="P275" s="300"/>
      <c r="Q275" s="300"/>
      <c r="R275" s="300"/>
      <c r="S275" s="300"/>
      <c r="T275" s="301"/>
      <c r="AT275" s="296" t="s">
        <v>146</v>
      </c>
      <c r="AU275" s="296" t="s">
        <v>85</v>
      </c>
      <c r="AV275" s="295" t="s">
        <v>85</v>
      </c>
      <c r="AW275" s="295" t="s">
        <v>39</v>
      </c>
      <c r="AX275" s="295" t="s">
        <v>75</v>
      </c>
      <c r="AY275" s="296" t="s">
        <v>136</v>
      </c>
    </row>
    <row r="276" spans="2:65" s="313" customFormat="1" ht="12">
      <c r="B276" s="312"/>
      <c r="D276" s="291" t="s">
        <v>146</v>
      </c>
      <c r="E276" s="314" t="s">
        <v>5</v>
      </c>
      <c r="F276" s="315" t="s">
        <v>200</v>
      </c>
      <c r="H276" s="316">
        <v>3.0409999999999999</v>
      </c>
      <c r="L276" s="312"/>
      <c r="M276" s="317"/>
      <c r="N276" s="318"/>
      <c r="O276" s="318"/>
      <c r="P276" s="318"/>
      <c r="Q276" s="318"/>
      <c r="R276" s="318"/>
      <c r="S276" s="318"/>
      <c r="T276" s="319"/>
      <c r="AT276" s="314" t="s">
        <v>146</v>
      </c>
      <c r="AU276" s="314" t="s">
        <v>85</v>
      </c>
      <c r="AV276" s="313" t="s">
        <v>142</v>
      </c>
      <c r="AW276" s="313" t="s">
        <v>39</v>
      </c>
      <c r="AX276" s="313" t="s">
        <v>83</v>
      </c>
      <c r="AY276" s="314" t="s">
        <v>136</v>
      </c>
    </row>
    <row r="277" spans="2:65" s="131" customFormat="1" ht="25.5" customHeight="1">
      <c r="B277" s="124"/>
      <c r="C277" s="280" t="s">
        <v>408</v>
      </c>
      <c r="D277" s="280" t="s">
        <v>138</v>
      </c>
      <c r="E277" s="281" t="s">
        <v>409</v>
      </c>
      <c r="F277" s="282" t="s">
        <v>410</v>
      </c>
      <c r="G277" s="283" t="s">
        <v>162</v>
      </c>
      <c r="H277" s="284">
        <v>0.8</v>
      </c>
      <c r="I277" s="8"/>
      <c r="J277" s="285">
        <f>ROUND(I277*H277,2)</f>
        <v>0</v>
      </c>
      <c r="K277" s="282" t="s">
        <v>141</v>
      </c>
      <c r="L277" s="124"/>
      <c r="M277" s="286" t="s">
        <v>5</v>
      </c>
      <c r="N277" s="287" t="s">
        <v>47</v>
      </c>
      <c r="O277" s="125"/>
      <c r="P277" s="288">
        <f>O277*H277</f>
        <v>0</v>
      </c>
      <c r="Q277" s="288">
        <v>0</v>
      </c>
      <c r="R277" s="288">
        <f>Q277*H277</f>
        <v>0</v>
      </c>
      <c r="S277" s="288">
        <v>0</v>
      </c>
      <c r="T277" s="289">
        <f>S277*H277</f>
        <v>0</v>
      </c>
      <c r="AR277" s="103" t="s">
        <v>142</v>
      </c>
      <c r="AT277" s="103" t="s">
        <v>138</v>
      </c>
      <c r="AU277" s="103" t="s">
        <v>85</v>
      </c>
      <c r="AY277" s="103" t="s">
        <v>136</v>
      </c>
      <c r="BE277" s="290">
        <f>IF(N277="základní",J277,0)</f>
        <v>0</v>
      </c>
      <c r="BF277" s="290">
        <f>IF(N277="snížená",J277,0)</f>
        <v>0</v>
      </c>
      <c r="BG277" s="290">
        <f>IF(N277="zákl. přenesená",J277,0)</f>
        <v>0</v>
      </c>
      <c r="BH277" s="290">
        <f>IF(N277="sníž. přenesená",J277,0)</f>
        <v>0</v>
      </c>
      <c r="BI277" s="290">
        <f>IF(N277="nulová",J277,0)</f>
        <v>0</v>
      </c>
      <c r="BJ277" s="103" t="s">
        <v>83</v>
      </c>
      <c r="BK277" s="290">
        <f>ROUND(I277*H277,2)</f>
        <v>0</v>
      </c>
      <c r="BL277" s="103" t="s">
        <v>142</v>
      </c>
      <c r="BM277" s="103" t="s">
        <v>411</v>
      </c>
    </row>
    <row r="278" spans="2:65" s="131" customFormat="1" ht="96">
      <c r="B278" s="124"/>
      <c r="D278" s="291" t="s">
        <v>144</v>
      </c>
      <c r="F278" s="292" t="s">
        <v>392</v>
      </c>
      <c r="L278" s="124"/>
      <c r="M278" s="293"/>
      <c r="N278" s="125"/>
      <c r="O278" s="125"/>
      <c r="P278" s="125"/>
      <c r="Q278" s="125"/>
      <c r="R278" s="125"/>
      <c r="S278" s="125"/>
      <c r="T278" s="173"/>
      <c r="AT278" s="103" t="s">
        <v>144</v>
      </c>
      <c r="AU278" s="103" t="s">
        <v>85</v>
      </c>
    </row>
    <row r="279" spans="2:65" s="131" customFormat="1" ht="24">
      <c r="B279" s="124"/>
      <c r="D279" s="291" t="s">
        <v>238</v>
      </c>
      <c r="F279" s="292" t="s">
        <v>393</v>
      </c>
      <c r="L279" s="124"/>
      <c r="M279" s="293"/>
      <c r="N279" s="125"/>
      <c r="O279" s="125"/>
      <c r="P279" s="125"/>
      <c r="Q279" s="125"/>
      <c r="R279" s="125"/>
      <c r="S279" s="125"/>
      <c r="T279" s="173"/>
      <c r="AT279" s="103" t="s">
        <v>238</v>
      </c>
      <c r="AU279" s="103" t="s">
        <v>85</v>
      </c>
    </row>
    <row r="280" spans="2:65" s="295" customFormat="1" ht="12">
      <c r="B280" s="294"/>
      <c r="D280" s="291" t="s">
        <v>146</v>
      </c>
      <c r="E280" s="296" t="s">
        <v>5</v>
      </c>
      <c r="F280" s="297" t="s">
        <v>412</v>
      </c>
      <c r="H280" s="298">
        <v>0.8</v>
      </c>
      <c r="L280" s="294"/>
      <c r="M280" s="299"/>
      <c r="N280" s="300"/>
      <c r="O280" s="300"/>
      <c r="P280" s="300"/>
      <c r="Q280" s="300"/>
      <c r="R280" s="300"/>
      <c r="S280" s="300"/>
      <c r="T280" s="301"/>
      <c r="AT280" s="296" t="s">
        <v>146</v>
      </c>
      <c r="AU280" s="296" t="s">
        <v>85</v>
      </c>
      <c r="AV280" s="295" t="s">
        <v>85</v>
      </c>
      <c r="AW280" s="295" t="s">
        <v>39</v>
      </c>
      <c r="AX280" s="295" t="s">
        <v>83</v>
      </c>
      <c r="AY280" s="296" t="s">
        <v>136</v>
      </c>
    </row>
    <row r="281" spans="2:65" s="131" customFormat="1" ht="25.5" customHeight="1">
      <c r="B281" s="124"/>
      <c r="C281" s="280" t="s">
        <v>413</v>
      </c>
      <c r="D281" s="280" t="s">
        <v>138</v>
      </c>
      <c r="E281" s="281" t="s">
        <v>414</v>
      </c>
      <c r="F281" s="282" t="s">
        <v>415</v>
      </c>
      <c r="G281" s="283" t="s">
        <v>162</v>
      </c>
      <c r="H281" s="284">
        <v>17.629000000000001</v>
      </c>
      <c r="I281" s="8"/>
      <c r="J281" s="285">
        <f>ROUND(I281*H281,2)</f>
        <v>0</v>
      </c>
      <c r="K281" s="282" t="s">
        <v>5</v>
      </c>
      <c r="L281" s="124"/>
      <c r="M281" s="286" t="s">
        <v>5</v>
      </c>
      <c r="N281" s="287" t="s">
        <v>47</v>
      </c>
      <c r="O281" s="125"/>
      <c r="P281" s="288">
        <f>O281*H281</f>
        <v>0</v>
      </c>
      <c r="Q281" s="288">
        <v>0</v>
      </c>
      <c r="R281" s="288">
        <f>Q281*H281</f>
        <v>0</v>
      </c>
      <c r="S281" s="288">
        <v>0</v>
      </c>
      <c r="T281" s="289">
        <f>S281*H281</f>
        <v>0</v>
      </c>
      <c r="AR281" s="103" t="s">
        <v>142</v>
      </c>
      <c r="AT281" s="103" t="s">
        <v>138</v>
      </c>
      <c r="AU281" s="103" t="s">
        <v>85</v>
      </c>
      <c r="AY281" s="103" t="s">
        <v>136</v>
      </c>
      <c r="BE281" s="290">
        <f>IF(N281="základní",J281,0)</f>
        <v>0</v>
      </c>
      <c r="BF281" s="290">
        <f>IF(N281="snížená",J281,0)</f>
        <v>0</v>
      </c>
      <c r="BG281" s="290">
        <f>IF(N281="zákl. přenesená",J281,0)</f>
        <v>0</v>
      </c>
      <c r="BH281" s="290">
        <f>IF(N281="sníž. přenesená",J281,0)</f>
        <v>0</v>
      </c>
      <c r="BI281" s="290">
        <f>IF(N281="nulová",J281,0)</f>
        <v>0</v>
      </c>
      <c r="BJ281" s="103" t="s">
        <v>83</v>
      </c>
      <c r="BK281" s="290">
        <f>ROUND(I281*H281,2)</f>
        <v>0</v>
      </c>
      <c r="BL281" s="103" t="s">
        <v>142</v>
      </c>
      <c r="BM281" s="103" t="s">
        <v>416</v>
      </c>
    </row>
    <row r="282" spans="2:65" s="131" customFormat="1" ht="96">
      <c r="B282" s="124"/>
      <c r="D282" s="291" t="s">
        <v>144</v>
      </c>
      <c r="F282" s="292" t="s">
        <v>392</v>
      </c>
      <c r="L282" s="124"/>
      <c r="M282" s="293"/>
      <c r="N282" s="125"/>
      <c r="O282" s="125"/>
      <c r="P282" s="125"/>
      <c r="Q282" s="125"/>
      <c r="R282" s="125"/>
      <c r="S282" s="125"/>
      <c r="T282" s="173"/>
      <c r="AT282" s="103" t="s">
        <v>144</v>
      </c>
      <c r="AU282" s="103" t="s">
        <v>85</v>
      </c>
    </row>
    <row r="283" spans="2:65" s="131" customFormat="1" ht="24">
      <c r="B283" s="124"/>
      <c r="D283" s="291" t="s">
        <v>238</v>
      </c>
      <c r="F283" s="292" t="s">
        <v>393</v>
      </c>
      <c r="L283" s="124"/>
      <c r="M283" s="293"/>
      <c r="N283" s="125"/>
      <c r="O283" s="125"/>
      <c r="P283" s="125"/>
      <c r="Q283" s="125"/>
      <c r="R283" s="125"/>
      <c r="S283" s="125"/>
      <c r="T283" s="173"/>
      <c r="AT283" s="103" t="s">
        <v>238</v>
      </c>
      <c r="AU283" s="103" t="s">
        <v>85</v>
      </c>
    </row>
    <row r="284" spans="2:65" s="295" customFormat="1" ht="12">
      <c r="B284" s="294"/>
      <c r="D284" s="291" t="s">
        <v>146</v>
      </c>
      <c r="E284" s="296" t="s">
        <v>5</v>
      </c>
      <c r="F284" s="297" t="s">
        <v>417</v>
      </c>
      <c r="H284" s="298">
        <v>17.629000000000001</v>
      </c>
      <c r="L284" s="294"/>
      <c r="M284" s="299"/>
      <c r="N284" s="300"/>
      <c r="O284" s="300"/>
      <c r="P284" s="300"/>
      <c r="Q284" s="300"/>
      <c r="R284" s="300"/>
      <c r="S284" s="300"/>
      <c r="T284" s="301"/>
      <c r="AT284" s="296" t="s">
        <v>146</v>
      </c>
      <c r="AU284" s="296" t="s">
        <v>85</v>
      </c>
      <c r="AV284" s="295" t="s">
        <v>85</v>
      </c>
      <c r="AW284" s="295" t="s">
        <v>39</v>
      </c>
      <c r="AX284" s="295" t="s">
        <v>83</v>
      </c>
      <c r="AY284" s="296" t="s">
        <v>136</v>
      </c>
    </row>
    <row r="285" spans="2:65" s="131" customFormat="1" ht="38.25" customHeight="1">
      <c r="B285" s="124"/>
      <c r="C285" s="280" t="s">
        <v>418</v>
      </c>
      <c r="D285" s="280" t="s">
        <v>138</v>
      </c>
      <c r="E285" s="281" t="s">
        <v>419</v>
      </c>
      <c r="F285" s="282" t="s">
        <v>420</v>
      </c>
      <c r="G285" s="283" t="s">
        <v>162</v>
      </c>
      <c r="H285" s="284">
        <v>584.45100000000002</v>
      </c>
      <c r="I285" s="8"/>
      <c r="J285" s="285">
        <f>ROUND(I285*H285,2)</f>
        <v>0</v>
      </c>
      <c r="K285" s="282" t="s">
        <v>141</v>
      </c>
      <c r="L285" s="124"/>
      <c r="M285" s="286" t="s">
        <v>5</v>
      </c>
      <c r="N285" s="287" t="s">
        <v>47</v>
      </c>
      <c r="O285" s="125"/>
      <c r="P285" s="288">
        <f>O285*H285</f>
        <v>0</v>
      </c>
      <c r="Q285" s="288">
        <v>0</v>
      </c>
      <c r="R285" s="288">
        <f>Q285*H285</f>
        <v>0</v>
      </c>
      <c r="S285" s="288">
        <v>0</v>
      </c>
      <c r="T285" s="289">
        <f>S285*H285</f>
        <v>0</v>
      </c>
      <c r="AR285" s="103" t="s">
        <v>142</v>
      </c>
      <c r="AT285" s="103" t="s">
        <v>138</v>
      </c>
      <c r="AU285" s="103" t="s">
        <v>85</v>
      </c>
      <c r="AY285" s="103" t="s">
        <v>136</v>
      </c>
      <c r="BE285" s="290">
        <f>IF(N285="základní",J285,0)</f>
        <v>0</v>
      </c>
      <c r="BF285" s="290">
        <f>IF(N285="snížená",J285,0)</f>
        <v>0</v>
      </c>
      <c r="BG285" s="290">
        <f>IF(N285="zákl. přenesená",J285,0)</f>
        <v>0</v>
      </c>
      <c r="BH285" s="290">
        <f>IF(N285="sníž. přenesená",J285,0)</f>
        <v>0</v>
      </c>
      <c r="BI285" s="290">
        <f>IF(N285="nulová",J285,0)</f>
        <v>0</v>
      </c>
      <c r="BJ285" s="103" t="s">
        <v>83</v>
      </c>
      <c r="BK285" s="290">
        <f>ROUND(I285*H285,2)</f>
        <v>0</v>
      </c>
      <c r="BL285" s="103" t="s">
        <v>142</v>
      </c>
      <c r="BM285" s="103" t="s">
        <v>421</v>
      </c>
    </row>
    <row r="286" spans="2:65" s="131" customFormat="1" ht="96">
      <c r="B286" s="124"/>
      <c r="D286" s="291" t="s">
        <v>144</v>
      </c>
      <c r="F286" s="292" t="s">
        <v>392</v>
      </c>
      <c r="L286" s="124"/>
      <c r="M286" s="293"/>
      <c r="N286" s="125"/>
      <c r="O286" s="125"/>
      <c r="P286" s="125"/>
      <c r="Q286" s="125"/>
      <c r="R286" s="125"/>
      <c r="S286" s="125"/>
      <c r="T286" s="173"/>
      <c r="AT286" s="103" t="s">
        <v>144</v>
      </c>
      <c r="AU286" s="103" t="s">
        <v>85</v>
      </c>
    </row>
    <row r="287" spans="2:65" s="131" customFormat="1" ht="24">
      <c r="B287" s="124"/>
      <c r="D287" s="291" t="s">
        <v>238</v>
      </c>
      <c r="F287" s="292" t="s">
        <v>393</v>
      </c>
      <c r="L287" s="124"/>
      <c r="M287" s="293"/>
      <c r="N287" s="125"/>
      <c r="O287" s="125"/>
      <c r="P287" s="125"/>
      <c r="Q287" s="125"/>
      <c r="R287" s="125"/>
      <c r="S287" s="125"/>
      <c r="T287" s="173"/>
      <c r="AT287" s="103" t="s">
        <v>238</v>
      </c>
      <c r="AU287" s="103" t="s">
        <v>85</v>
      </c>
    </row>
    <row r="288" spans="2:65" s="295" customFormat="1" ht="12">
      <c r="B288" s="294"/>
      <c r="D288" s="291" t="s">
        <v>146</v>
      </c>
      <c r="E288" s="296" t="s">
        <v>5</v>
      </c>
      <c r="F288" s="297" t="s">
        <v>422</v>
      </c>
      <c r="H288" s="298">
        <v>584.45100000000002</v>
      </c>
      <c r="L288" s="294"/>
      <c r="M288" s="299"/>
      <c r="N288" s="300"/>
      <c r="O288" s="300"/>
      <c r="P288" s="300"/>
      <c r="Q288" s="300"/>
      <c r="R288" s="300"/>
      <c r="S288" s="300"/>
      <c r="T288" s="301"/>
      <c r="AT288" s="296" t="s">
        <v>146</v>
      </c>
      <c r="AU288" s="296" t="s">
        <v>85</v>
      </c>
      <c r="AV288" s="295" t="s">
        <v>85</v>
      </c>
      <c r="AW288" s="295" t="s">
        <v>39</v>
      </c>
      <c r="AX288" s="295" t="s">
        <v>83</v>
      </c>
      <c r="AY288" s="296" t="s">
        <v>136</v>
      </c>
    </row>
    <row r="289" spans="2:65" s="131" customFormat="1" ht="25.5" customHeight="1">
      <c r="B289" s="124"/>
      <c r="C289" s="280" t="s">
        <v>423</v>
      </c>
      <c r="D289" s="280" t="s">
        <v>138</v>
      </c>
      <c r="E289" s="281" t="s">
        <v>424</v>
      </c>
      <c r="F289" s="282" t="s">
        <v>425</v>
      </c>
      <c r="G289" s="283" t="s">
        <v>162</v>
      </c>
      <c r="H289" s="284">
        <v>2.5</v>
      </c>
      <c r="I289" s="8"/>
      <c r="J289" s="285">
        <f>ROUND(I289*H289,2)</f>
        <v>0</v>
      </c>
      <c r="K289" s="282" t="s">
        <v>5</v>
      </c>
      <c r="L289" s="124"/>
      <c r="M289" s="286" t="s">
        <v>5</v>
      </c>
      <c r="N289" s="287" t="s">
        <v>47</v>
      </c>
      <c r="O289" s="125"/>
      <c r="P289" s="288">
        <f>O289*H289</f>
        <v>0</v>
      </c>
      <c r="Q289" s="288">
        <v>0</v>
      </c>
      <c r="R289" s="288">
        <f>Q289*H289</f>
        <v>0</v>
      </c>
      <c r="S289" s="288">
        <v>0</v>
      </c>
      <c r="T289" s="289">
        <f>S289*H289</f>
        <v>0</v>
      </c>
      <c r="AR289" s="103" t="s">
        <v>142</v>
      </c>
      <c r="AT289" s="103" t="s">
        <v>138</v>
      </c>
      <c r="AU289" s="103" t="s">
        <v>85</v>
      </c>
      <c r="AY289" s="103" t="s">
        <v>136</v>
      </c>
      <c r="BE289" s="290">
        <f>IF(N289="základní",J289,0)</f>
        <v>0</v>
      </c>
      <c r="BF289" s="290">
        <f>IF(N289="snížená",J289,0)</f>
        <v>0</v>
      </c>
      <c r="BG289" s="290">
        <f>IF(N289="zákl. přenesená",J289,0)</f>
        <v>0</v>
      </c>
      <c r="BH289" s="290">
        <f>IF(N289="sníž. přenesená",J289,0)</f>
        <v>0</v>
      </c>
      <c r="BI289" s="290">
        <f>IF(N289="nulová",J289,0)</f>
        <v>0</v>
      </c>
      <c r="BJ289" s="103" t="s">
        <v>83</v>
      </c>
      <c r="BK289" s="290">
        <f>ROUND(I289*H289,2)</f>
        <v>0</v>
      </c>
      <c r="BL289" s="103" t="s">
        <v>142</v>
      </c>
      <c r="BM289" s="103" t="s">
        <v>426</v>
      </c>
    </row>
    <row r="290" spans="2:65" s="131" customFormat="1" ht="96">
      <c r="B290" s="124"/>
      <c r="D290" s="291" t="s">
        <v>144</v>
      </c>
      <c r="F290" s="292" t="s">
        <v>392</v>
      </c>
      <c r="L290" s="124"/>
      <c r="M290" s="293"/>
      <c r="N290" s="125"/>
      <c r="O290" s="125"/>
      <c r="P290" s="125"/>
      <c r="Q290" s="125"/>
      <c r="R290" s="125"/>
      <c r="S290" s="125"/>
      <c r="T290" s="173"/>
      <c r="AT290" s="103" t="s">
        <v>144</v>
      </c>
      <c r="AU290" s="103" t="s">
        <v>85</v>
      </c>
    </row>
    <row r="291" spans="2:65" s="131" customFormat="1" ht="36">
      <c r="B291" s="124"/>
      <c r="D291" s="291" t="s">
        <v>238</v>
      </c>
      <c r="F291" s="292" t="s">
        <v>427</v>
      </c>
      <c r="L291" s="124"/>
      <c r="M291" s="293"/>
      <c r="N291" s="125"/>
      <c r="O291" s="125"/>
      <c r="P291" s="125"/>
      <c r="Q291" s="125"/>
      <c r="R291" s="125"/>
      <c r="S291" s="125"/>
      <c r="T291" s="173"/>
      <c r="AT291" s="103" t="s">
        <v>238</v>
      </c>
      <c r="AU291" s="103" t="s">
        <v>85</v>
      </c>
    </row>
    <row r="292" spans="2:65" s="295" customFormat="1" ht="12">
      <c r="B292" s="294"/>
      <c r="D292" s="291" t="s">
        <v>146</v>
      </c>
      <c r="E292" s="296" t="s">
        <v>5</v>
      </c>
      <c r="F292" s="297" t="s">
        <v>428</v>
      </c>
      <c r="H292" s="298">
        <v>2.5</v>
      </c>
      <c r="L292" s="294"/>
      <c r="M292" s="299"/>
      <c r="N292" s="300"/>
      <c r="O292" s="300"/>
      <c r="P292" s="300"/>
      <c r="Q292" s="300"/>
      <c r="R292" s="300"/>
      <c r="S292" s="300"/>
      <c r="T292" s="301"/>
      <c r="AT292" s="296" t="s">
        <v>146</v>
      </c>
      <c r="AU292" s="296" t="s">
        <v>85</v>
      </c>
      <c r="AV292" s="295" t="s">
        <v>85</v>
      </c>
      <c r="AW292" s="295" t="s">
        <v>39</v>
      </c>
      <c r="AX292" s="295" t="s">
        <v>83</v>
      </c>
      <c r="AY292" s="296" t="s">
        <v>136</v>
      </c>
    </row>
    <row r="293" spans="2:65" s="131" customFormat="1" ht="25.5" customHeight="1">
      <c r="B293" s="124"/>
      <c r="C293" s="280" t="s">
        <v>429</v>
      </c>
      <c r="D293" s="280" t="s">
        <v>138</v>
      </c>
      <c r="E293" s="281" t="s">
        <v>430</v>
      </c>
      <c r="F293" s="282" t="s">
        <v>431</v>
      </c>
      <c r="G293" s="283" t="s">
        <v>162</v>
      </c>
      <c r="H293" s="284">
        <v>29.231999999999999</v>
      </c>
      <c r="I293" s="8"/>
      <c r="J293" s="285">
        <f>ROUND(I293*H293,2)</f>
        <v>0</v>
      </c>
      <c r="K293" s="282" t="s">
        <v>141</v>
      </c>
      <c r="L293" s="124"/>
      <c r="M293" s="286" t="s">
        <v>5</v>
      </c>
      <c r="N293" s="287" t="s">
        <v>47</v>
      </c>
      <c r="O293" s="125"/>
      <c r="P293" s="288">
        <f>O293*H293</f>
        <v>0</v>
      </c>
      <c r="Q293" s="288">
        <v>0</v>
      </c>
      <c r="R293" s="288">
        <f>Q293*H293</f>
        <v>0</v>
      </c>
      <c r="S293" s="288">
        <v>0</v>
      </c>
      <c r="T293" s="289">
        <f>S293*H293</f>
        <v>0</v>
      </c>
      <c r="AR293" s="103" t="s">
        <v>142</v>
      </c>
      <c r="AT293" s="103" t="s">
        <v>138</v>
      </c>
      <c r="AU293" s="103" t="s">
        <v>85</v>
      </c>
      <c r="AY293" s="103" t="s">
        <v>136</v>
      </c>
      <c r="BE293" s="290">
        <f>IF(N293="základní",J293,0)</f>
        <v>0</v>
      </c>
      <c r="BF293" s="290">
        <f>IF(N293="snížená",J293,0)</f>
        <v>0</v>
      </c>
      <c r="BG293" s="290">
        <f>IF(N293="zákl. přenesená",J293,0)</f>
        <v>0</v>
      </c>
      <c r="BH293" s="290">
        <f>IF(N293="sníž. přenesená",J293,0)</f>
        <v>0</v>
      </c>
      <c r="BI293" s="290">
        <f>IF(N293="nulová",J293,0)</f>
        <v>0</v>
      </c>
      <c r="BJ293" s="103" t="s">
        <v>83</v>
      </c>
      <c r="BK293" s="290">
        <f>ROUND(I293*H293,2)</f>
        <v>0</v>
      </c>
      <c r="BL293" s="103" t="s">
        <v>142</v>
      </c>
      <c r="BM293" s="103" t="s">
        <v>432</v>
      </c>
    </row>
    <row r="294" spans="2:65" s="131" customFormat="1" ht="96">
      <c r="B294" s="124"/>
      <c r="D294" s="291" t="s">
        <v>144</v>
      </c>
      <c r="F294" s="292" t="s">
        <v>392</v>
      </c>
      <c r="L294" s="124"/>
      <c r="M294" s="293"/>
      <c r="N294" s="125"/>
      <c r="O294" s="125"/>
      <c r="P294" s="125"/>
      <c r="Q294" s="125"/>
      <c r="R294" s="125"/>
      <c r="S294" s="125"/>
      <c r="T294" s="173"/>
      <c r="AT294" s="103" t="s">
        <v>144</v>
      </c>
      <c r="AU294" s="103" t="s">
        <v>85</v>
      </c>
    </row>
    <row r="295" spans="2:65" s="131" customFormat="1" ht="36">
      <c r="B295" s="124"/>
      <c r="D295" s="291" t="s">
        <v>238</v>
      </c>
      <c r="F295" s="292" t="s">
        <v>427</v>
      </c>
      <c r="L295" s="124"/>
      <c r="M295" s="293"/>
      <c r="N295" s="125"/>
      <c r="O295" s="125"/>
      <c r="P295" s="125"/>
      <c r="Q295" s="125"/>
      <c r="R295" s="125"/>
      <c r="S295" s="125"/>
      <c r="T295" s="173"/>
      <c r="AT295" s="103" t="s">
        <v>238</v>
      </c>
      <c r="AU295" s="103" t="s">
        <v>85</v>
      </c>
    </row>
    <row r="296" spans="2:65" s="295" customFormat="1" ht="12">
      <c r="B296" s="294"/>
      <c r="D296" s="291" t="s">
        <v>146</v>
      </c>
      <c r="E296" s="296" t="s">
        <v>5</v>
      </c>
      <c r="F296" s="297" t="s">
        <v>433</v>
      </c>
      <c r="H296" s="298">
        <v>29.231999999999999</v>
      </c>
      <c r="L296" s="294"/>
      <c r="M296" s="299"/>
      <c r="N296" s="300"/>
      <c r="O296" s="300"/>
      <c r="P296" s="300"/>
      <c r="Q296" s="300"/>
      <c r="R296" s="300"/>
      <c r="S296" s="300"/>
      <c r="T296" s="301"/>
      <c r="AT296" s="296" t="s">
        <v>146</v>
      </c>
      <c r="AU296" s="296" t="s">
        <v>85</v>
      </c>
      <c r="AV296" s="295" t="s">
        <v>85</v>
      </c>
      <c r="AW296" s="295" t="s">
        <v>39</v>
      </c>
      <c r="AX296" s="295" t="s">
        <v>83</v>
      </c>
      <c r="AY296" s="296" t="s">
        <v>136</v>
      </c>
    </row>
    <row r="297" spans="2:65" s="268" customFormat="1" ht="29.85" customHeight="1">
      <c r="B297" s="267"/>
      <c r="D297" s="269" t="s">
        <v>74</v>
      </c>
      <c r="E297" s="278" t="s">
        <v>434</v>
      </c>
      <c r="F297" s="278" t="s">
        <v>435</v>
      </c>
      <c r="J297" s="279">
        <f>BK297</f>
        <v>0</v>
      </c>
      <c r="L297" s="267"/>
      <c r="M297" s="272"/>
      <c r="N297" s="273"/>
      <c r="O297" s="273"/>
      <c r="P297" s="274">
        <f>P298</f>
        <v>0</v>
      </c>
      <c r="Q297" s="273"/>
      <c r="R297" s="274">
        <f>R298</f>
        <v>0</v>
      </c>
      <c r="S297" s="273"/>
      <c r="T297" s="275">
        <f>T298</f>
        <v>0</v>
      </c>
      <c r="AR297" s="269" t="s">
        <v>83</v>
      </c>
      <c r="AT297" s="276" t="s">
        <v>74</v>
      </c>
      <c r="AU297" s="276" t="s">
        <v>83</v>
      </c>
      <c r="AY297" s="269" t="s">
        <v>136</v>
      </c>
      <c r="BK297" s="277">
        <f>BK298</f>
        <v>0</v>
      </c>
    </row>
    <row r="298" spans="2:65" s="131" customFormat="1" ht="16.5" customHeight="1">
      <c r="B298" s="124"/>
      <c r="C298" s="280" t="s">
        <v>436</v>
      </c>
      <c r="D298" s="280" t="s">
        <v>138</v>
      </c>
      <c r="E298" s="281" t="s">
        <v>437</v>
      </c>
      <c r="F298" s="282" t="s">
        <v>438</v>
      </c>
      <c r="G298" s="283" t="s">
        <v>162</v>
      </c>
      <c r="H298" s="284">
        <v>178.39699999999999</v>
      </c>
      <c r="I298" s="8"/>
      <c r="J298" s="285">
        <f>ROUND(I298*H298,2)</f>
        <v>0</v>
      </c>
      <c r="K298" s="282" t="s">
        <v>141</v>
      </c>
      <c r="L298" s="124"/>
      <c r="M298" s="286" t="s">
        <v>5</v>
      </c>
      <c r="N298" s="287" t="s">
        <v>47</v>
      </c>
      <c r="O298" s="125"/>
      <c r="P298" s="288">
        <f>O298*H298</f>
        <v>0</v>
      </c>
      <c r="Q298" s="288">
        <v>0</v>
      </c>
      <c r="R298" s="288">
        <f>Q298*H298</f>
        <v>0</v>
      </c>
      <c r="S298" s="288">
        <v>0</v>
      </c>
      <c r="T298" s="289">
        <f>S298*H298</f>
        <v>0</v>
      </c>
      <c r="AR298" s="103" t="s">
        <v>142</v>
      </c>
      <c r="AT298" s="103" t="s">
        <v>138</v>
      </c>
      <c r="AU298" s="103" t="s">
        <v>85</v>
      </c>
      <c r="AY298" s="103" t="s">
        <v>136</v>
      </c>
      <c r="BE298" s="290">
        <f>IF(N298="základní",J298,0)</f>
        <v>0</v>
      </c>
      <c r="BF298" s="290">
        <f>IF(N298="snížená",J298,0)</f>
        <v>0</v>
      </c>
      <c r="BG298" s="290">
        <f>IF(N298="zákl. přenesená",J298,0)</f>
        <v>0</v>
      </c>
      <c r="BH298" s="290">
        <f>IF(N298="sníž. přenesená",J298,0)</f>
        <v>0</v>
      </c>
      <c r="BI298" s="290">
        <f>IF(N298="nulová",J298,0)</f>
        <v>0</v>
      </c>
      <c r="BJ298" s="103" t="s">
        <v>83</v>
      </c>
      <c r="BK298" s="290">
        <f>ROUND(I298*H298,2)</f>
        <v>0</v>
      </c>
      <c r="BL298" s="103" t="s">
        <v>142</v>
      </c>
      <c r="BM298" s="103" t="s">
        <v>439</v>
      </c>
    </row>
    <row r="299" spans="2:65" s="268" customFormat="1" ht="37.35" customHeight="1">
      <c r="B299" s="267"/>
      <c r="D299" s="269" t="s">
        <v>74</v>
      </c>
      <c r="E299" s="270" t="s">
        <v>440</v>
      </c>
      <c r="F299" s="270" t="s">
        <v>441</v>
      </c>
      <c r="J299" s="271">
        <f>BK299</f>
        <v>0</v>
      </c>
      <c r="L299" s="267"/>
      <c r="M299" s="272"/>
      <c r="N299" s="273"/>
      <c r="O299" s="273"/>
      <c r="P299" s="274">
        <f>P300+P331+P337+P345</f>
        <v>0</v>
      </c>
      <c r="Q299" s="273"/>
      <c r="R299" s="274">
        <f>R300+R331+R337+R345</f>
        <v>14.584296500000001</v>
      </c>
      <c r="S299" s="273"/>
      <c r="T299" s="275">
        <f>T300+T331+T337+T345</f>
        <v>19.943733999999999</v>
      </c>
      <c r="AR299" s="269" t="s">
        <v>85</v>
      </c>
      <c r="AT299" s="276" t="s">
        <v>74</v>
      </c>
      <c r="AU299" s="276" t="s">
        <v>75</v>
      </c>
      <c r="AY299" s="269" t="s">
        <v>136</v>
      </c>
      <c r="BK299" s="277">
        <f>BK300+BK331+BK337+BK345</f>
        <v>0</v>
      </c>
    </row>
    <row r="300" spans="2:65" s="268" customFormat="1" ht="19.95" customHeight="1">
      <c r="B300" s="267"/>
      <c r="D300" s="269" t="s">
        <v>74</v>
      </c>
      <c r="E300" s="278" t="s">
        <v>442</v>
      </c>
      <c r="F300" s="278" t="s">
        <v>443</v>
      </c>
      <c r="J300" s="279">
        <f>BK300</f>
        <v>0</v>
      </c>
      <c r="L300" s="267"/>
      <c r="M300" s="272"/>
      <c r="N300" s="273"/>
      <c r="O300" s="273"/>
      <c r="P300" s="274">
        <f>SUM(P301:P330)</f>
        <v>0</v>
      </c>
      <c r="Q300" s="273"/>
      <c r="R300" s="274">
        <f>SUM(R301:R330)</f>
        <v>13.7678525</v>
      </c>
      <c r="S300" s="273"/>
      <c r="T300" s="275">
        <f>SUM(T301:T330)</f>
        <v>17.629252000000001</v>
      </c>
      <c r="AR300" s="269" t="s">
        <v>85</v>
      </c>
      <c r="AT300" s="276" t="s">
        <v>74</v>
      </c>
      <c r="AU300" s="276" t="s">
        <v>83</v>
      </c>
      <c r="AY300" s="269" t="s">
        <v>136</v>
      </c>
      <c r="BK300" s="277">
        <f>SUM(BK301:BK330)</f>
        <v>0</v>
      </c>
    </row>
    <row r="301" spans="2:65" s="131" customFormat="1" ht="25.5" customHeight="1">
      <c r="B301" s="124"/>
      <c r="C301" s="280" t="s">
        <v>444</v>
      </c>
      <c r="D301" s="280" t="s">
        <v>138</v>
      </c>
      <c r="E301" s="281" t="s">
        <v>445</v>
      </c>
      <c r="F301" s="282" t="s">
        <v>446</v>
      </c>
      <c r="G301" s="283" t="s">
        <v>93</v>
      </c>
      <c r="H301" s="284">
        <v>846.6</v>
      </c>
      <c r="I301" s="8"/>
      <c r="J301" s="285">
        <f>ROUND(I301*H301,2)</f>
        <v>0</v>
      </c>
      <c r="K301" s="282" t="s">
        <v>141</v>
      </c>
      <c r="L301" s="124"/>
      <c r="M301" s="286" t="s">
        <v>5</v>
      </c>
      <c r="N301" s="287" t="s">
        <v>47</v>
      </c>
      <c r="O301" s="125"/>
      <c r="P301" s="288">
        <f>O301*H301</f>
        <v>0</v>
      </c>
      <c r="Q301" s="288">
        <v>0</v>
      </c>
      <c r="R301" s="288">
        <f>Q301*H301</f>
        <v>0</v>
      </c>
      <c r="S301" s="288">
        <v>0</v>
      </c>
      <c r="T301" s="289">
        <f>S301*H301</f>
        <v>0</v>
      </c>
      <c r="AR301" s="103" t="s">
        <v>229</v>
      </c>
      <c r="AT301" s="103" t="s">
        <v>138</v>
      </c>
      <c r="AU301" s="103" t="s">
        <v>85</v>
      </c>
      <c r="AY301" s="103" t="s">
        <v>136</v>
      </c>
      <c r="BE301" s="290">
        <f>IF(N301="základní",J301,0)</f>
        <v>0</v>
      </c>
      <c r="BF301" s="290">
        <f>IF(N301="snížená",J301,0)</f>
        <v>0</v>
      </c>
      <c r="BG301" s="290">
        <f>IF(N301="zákl. přenesená",J301,0)</f>
        <v>0</v>
      </c>
      <c r="BH301" s="290">
        <f>IF(N301="sníž. přenesená",J301,0)</f>
        <v>0</v>
      </c>
      <c r="BI301" s="290">
        <f>IF(N301="nulová",J301,0)</f>
        <v>0</v>
      </c>
      <c r="BJ301" s="103" t="s">
        <v>83</v>
      </c>
      <c r="BK301" s="290">
        <f>ROUND(I301*H301,2)</f>
        <v>0</v>
      </c>
      <c r="BL301" s="103" t="s">
        <v>229</v>
      </c>
      <c r="BM301" s="103" t="s">
        <v>447</v>
      </c>
    </row>
    <row r="302" spans="2:65" s="131" customFormat="1" ht="48">
      <c r="B302" s="124"/>
      <c r="D302" s="291" t="s">
        <v>144</v>
      </c>
      <c r="F302" s="292" t="s">
        <v>448</v>
      </c>
      <c r="L302" s="124"/>
      <c r="M302" s="293"/>
      <c r="N302" s="125"/>
      <c r="O302" s="125"/>
      <c r="P302" s="125"/>
      <c r="Q302" s="125"/>
      <c r="R302" s="125"/>
      <c r="S302" s="125"/>
      <c r="T302" s="173"/>
      <c r="AT302" s="103" t="s">
        <v>144</v>
      </c>
      <c r="AU302" s="103" t="s">
        <v>85</v>
      </c>
    </row>
    <row r="303" spans="2:65" s="295" customFormat="1" ht="12">
      <c r="B303" s="294"/>
      <c r="D303" s="291" t="s">
        <v>146</v>
      </c>
      <c r="E303" s="296" t="s">
        <v>91</v>
      </c>
      <c r="F303" s="297" t="s">
        <v>449</v>
      </c>
      <c r="H303" s="298">
        <v>846.6</v>
      </c>
      <c r="L303" s="294"/>
      <c r="M303" s="299"/>
      <c r="N303" s="300"/>
      <c r="O303" s="300"/>
      <c r="P303" s="300"/>
      <c r="Q303" s="300"/>
      <c r="R303" s="300"/>
      <c r="S303" s="300"/>
      <c r="T303" s="301"/>
      <c r="AT303" s="296" t="s">
        <v>146</v>
      </c>
      <c r="AU303" s="296" t="s">
        <v>85</v>
      </c>
      <c r="AV303" s="295" t="s">
        <v>85</v>
      </c>
      <c r="AW303" s="295" t="s">
        <v>39</v>
      </c>
      <c r="AX303" s="295" t="s">
        <v>83</v>
      </c>
      <c r="AY303" s="296" t="s">
        <v>136</v>
      </c>
    </row>
    <row r="304" spans="2:65" s="131" customFormat="1" ht="16.5" customHeight="1">
      <c r="B304" s="124"/>
      <c r="C304" s="303" t="s">
        <v>450</v>
      </c>
      <c r="D304" s="303" t="s">
        <v>159</v>
      </c>
      <c r="E304" s="304" t="s">
        <v>451</v>
      </c>
      <c r="F304" s="305" t="s">
        <v>452</v>
      </c>
      <c r="G304" s="306" t="s">
        <v>162</v>
      </c>
      <c r="H304" s="307">
        <v>0.254</v>
      </c>
      <c r="I304" s="9"/>
      <c r="J304" s="308">
        <f>ROUND(I304*H304,2)</f>
        <v>0</v>
      </c>
      <c r="K304" s="305" t="s">
        <v>141</v>
      </c>
      <c r="L304" s="309"/>
      <c r="M304" s="310" t="s">
        <v>5</v>
      </c>
      <c r="N304" s="311" t="s">
        <v>47</v>
      </c>
      <c r="O304" s="125"/>
      <c r="P304" s="288">
        <f>O304*H304</f>
        <v>0</v>
      </c>
      <c r="Q304" s="288">
        <v>1</v>
      </c>
      <c r="R304" s="288">
        <f>Q304*H304</f>
        <v>0.254</v>
      </c>
      <c r="S304" s="288">
        <v>0</v>
      </c>
      <c r="T304" s="289">
        <f>S304*H304</f>
        <v>0</v>
      </c>
      <c r="AR304" s="103" t="s">
        <v>360</v>
      </c>
      <c r="AT304" s="103" t="s">
        <v>159</v>
      </c>
      <c r="AU304" s="103" t="s">
        <v>85</v>
      </c>
      <c r="AY304" s="103" t="s">
        <v>136</v>
      </c>
      <c r="BE304" s="290">
        <f>IF(N304="základní",J304,0)</f>
        <v>0</v>
      </c>
      <c r="BF304" s="290">
        <f>IF(N304="snížená",J304,0)</f>
        <v>0</v>
      </c>
      <c r="BG304" s="290">
        <f>IF(N304="zákl. přenesená",J304,0)</f>
        <v>0</v>
      </c>
      <c r="BH304" s="290">
        <f>IF(N304="sníž. přenesená",J304,0)</f>
        <v>0</v>
      </c>
      <c r="BI304" s="290">
        <f>IF(N304="nulová",J304,0)</f>
        <v>0</v>
      </c>
      <c r="BJ304" s="103" t="s">
        <v>83</v>
      </c>
      <c r="BK304" s="290">
        <f>ROUND(I304*H304,2)</f>
        <v>0</v>
      </c>
      <c r="BL304" s="103" t="s">
        <v>229</v>
      </c>
      <c r="BM304" s="103" t="s">
        <v>453</v>
      </c>
    </row>
    <row r="305" spans="2:65" s="295" customFormat="1" ht="12">
      <c r="B305" s="294"/>
      <c r="D305" s="291" t="s">
        <v>146</v>
      </c>
      <c r="E305" s="296" t="s">
        <v>5</v>
      </c>
      <c r="F305" s="297" t="s">
        <v>91</v>
      </c>
      <c r="H305" s="298">
        <v>846.6</v>
      </c>
      <c r="L305" s="294"/>
      <c r="M305" s="299"/>
      <c r="N305" s="300"/>
      <c r="O305" s="300"/>
      <c r="P305" s="300"/>
      <c r="Q305" s="300"/>
      <c r="R305" s="300"/>
      <c r="S305" s="300"/>
      <c r="T305" s="301"/>
      <c r="AT305" s="296" t="s">
        <v>146</v>
      </c>
      <c r="AU305" s="296" t="s">
        <v>85</v>
      </c>
      <c r="AV305" s="295" t="s">
        <v>85</v>
      </c>
      <c r="AW305" s="295" t="s">
        <v>39</v>
      </c>
      <c r="AX305" s="295" t="s">
        <v>83</v>
      </c>
      <c r="AY305" s="296" t="s">
        <v>136</v>
      </c>
    </row>
    <row r="306" spans="2:65" s="295" customFormat="1" ht="12">
      <c r="B306" s="294"/>
      <c r="D306" s="291" t="s">
        <v>146</v>
      </c>
      <c r="F306" s="297" t="s">
        <v>454</v>
      </c>
      <c r="H306" s="298">
        <v>0.254</v>
      </c>
      <c r="L306" s="294"/>
      <c r="M306" s="299"/>
      <c r="N306" s="300"/>
      <c r="O306" s="300"/>
      <c r="P306" s="300"/>
      <c r="Q306" s="300"/>
      <c r="R306" s="300"/>
      <c r="S306" s="300"/>
      <c r="T306" s="301"/>
      <c r="AT306" s="296" t="s">
        <v>146</v>
      </c>
      <c r="AU306" s="296" t="s">
        <v>85</v>
      </c>
      <c r="AV306" s="295" t="s">
        <v>85</v>
      </c>
      <c r="AW306" s="295" t="s">
        <v>6</v>
      </c>
      <c r="AX306" s="295" t="s">
        <v>83</v>
      </c>
      <c r="AY306" s="296" t="s">
        <v>136</v>
      </c>
    </row>
    <row r="307" spans="2:65" s="131" customFormat="1" ht="25.5" customHeight="1">
      <c r="B307" s="124"/>
      <c r="C307" s="280" t="s">
        <v>455</v>
      </c>
      <c r="D307" s="280" t="s">
        <v>138</v>
      </c>
      <c r="E307" s="281" t="s">
        <v>456</v>
      </c>
      <c r="F307" s="282" t="s">
        <v>457</v>
      </c>
      <c r="G307" s="283" t="s">
        <v>93</v>
      </c>
      <c r="H307" s="284">
        <v>846.6</v>
      </c>
      <c r="I307" s="8"/>
      <c r="J307" s="285">
        <f>ROUND(I307*H307,2)</f>
        <v>0</v>
      </c>
      <c r="K307" s="282" t="s">
        <v>141</v>
      </c>
      <c r="L307" s="124"/>
      <c r="M307" s="286" t="s">
        <v>5</v>
      </c>
      <c r="N307" s="287" t="s">
        <v>47</v>
      </c>
      <c r="O307" s="125"/>
      <c r="P307" s="288">
        <f>O307*H307</f>
        <v>0</v>
      </c>
      <c r="Q307" s="288">
        <v>0</v>
      </c>
      <c r="R307" s="288">
        <f>Q307*H307</f>
        <v>0</v>
      </c>
      <c r="S307" s="288">
        <v>0</v>
      </c>
      <c r="T307" s="289">
        <f>S307*H307</f>
        <v>0</v>
      </c>
      <c r="AR307" s="103" t="s">
        <v>229</v>
      </c>
      <c r="AT307" s="103" t="s">
        <v>138</v>
      </c>
      <c r="AU307" s="103" t="s">
        <v>85</v>
      </c>
      <c r="AY307" s="103" t="s">
        <v>136</v>
      </c>
      <c r="BE307" s="290">
        <f>IF(N307="základní",J307,0)</f>
        <v>0</v>
      </c>
      <c r="BF307" s="290">
        <f>IF(N307="snížená",J307,0)</f>
        <v>0</v>
      </c>
      <c r="BG307" s="290">
        <f>IF(N307="zákl. přenesená",J307,0)</f>
        <v>0</v>
      </c>
      <c r="BH307" s="290">
        <f>IF(N307="sníž. přenesená",J307,0)</f>
        <v>0</v>
      </c>
      <c r="BI307" s="290">
        <f>IF(N307="nulová",J307,0)</f>
        <v>0</v>
      </c>
      <c r="BJ307" s="103" t="s">
        <v>83</v>
      </c>
      <c r="BK307" s="290">
        <f>ROUND(I307*H307,2)</f>
        <v>0</v>
      </c>
      <c r="BL307" s="103" t="s">
        <v>229</v>
      </c>
      <c r="BM307" s="103" t="s">
        <v>458</v>
      </c>
    </row>
    <row r="308" spans="2:65" s="131" customFormat="1" ht="60">
      <c r="B308" s="124"/>
      <c r="D308" s="291" t="s">
        <v>144</v>
      </c>
      <c r="F308" s="292" t="s">
        <v>459</v>
      </c>
      <c r="L308" s="124"/>
      <c r="M308" s="293"/>
      <c r="N308" s="125"/>
      <c r="O308" s="125"/>
      <c r="P308" s="125"/>
      <c r="Q308" s="125"/>
      <c r="R308" s="125"/>
      <c r="S308" s="125"/>
      <c r="T308" s="173"/>
      <c r="AT308" s="103" t="s">
        <v>144</v>
      </c>
      <c r="AU308" s="103" t="s">
        <v>85</v>
      </c>
    </row>
    <row r="309" spans="2:65" s="295" customFormat="1" ht="12">
      <c r="B309" s="294"/>
      <c r="D309" s="291" t="s">
        <v>146</v>
      </c>
      <c r="E309" s="296" t="s">
        <v>5</v>
      </c>
      <c r="F309" s="297" t="s">
        <v>460</v>
      </c>
      <c r="H309" s="298">
        <v>846.6</v>
      </c>
      <c r="L309" s="294"/>
      <c r="M309" s="299"/>
      <c r="N309" s="300"/>
      <c r="O309" s="300"/>
      <c r="P309" s="300"/>
      <c r="Q309" s="300"/>
      <c r="R309" s="300"/>
      <c r="S309" s="300"/>
      <c r="T309" s="301"/>
      <c r="AT309" s="296" t="s">
        <v>146</v>
      </c>
      <c r="AU309" s="296" t="s">
        <v>85</v>
      </c>
      <c r="AV309" s="295" t="s">
        <v>85</v>
      </c>
      <c r="AW309" s="295" t="s">
        <v>39</v>
      </c>
      <c r="AX309" s="295" t="s">
        <v>83</v>
      </c>
      <c r="AY309" s="296" t="s">
        <v>136</v>
      </c>
    </row>
    <row r="310" spans="2:65" s="131" customFormat="1" ht="16.5" customHeight="1">
      <c r="B310" s="124"/>
      <c r="C310" s="303" t="s">
        <v>461</v>
      </c>
      <c r="D310" s="303" t="s">
        <v>159</v>
      </c>
      <c r="E310" s="304" t="s">
        <v>462</v>
      </c>
      <c r="F310" s="305" t="s">
        <v>463</v>
      </c>
      <c r="G310" s="306" t="s">
        <v>93</v>
      </c>
      <c r="H310" s="307">
        <v>973.59</v>
      </c>
      <c r="I310" s="9"/>
      <c r="J310" s="308">
        <f>ROUND(I310*H310,2)</f>
        <v>0</v>
      </c>
      <c r="K310" s="305" t="s">
        <v>141</v>
      </c>
      <c r="L310" s="309"/>
      <c r="M310" s="310" t="s">
        <v>5</v>
      </c>
      <c r="N310" s="311" t="s">
        <v>47</v>
      </c>
      <c r="O310" s="125"/>
      <c r="P310" s="288">
        <f>O310*H310</f>
        <v>0</v>
      </c>
      <c r="Q310" s="288">
        <v>1.3500000000000001E-3</v>
      </c>
      <c r="R310" s="288">
        <f>Q310*H310</f>
        <v>1.3143465000000001</v>
      </c>
      <c r="S310" s="288">
        <v>0</v>
      </c>
      <c r="T310" s="289">
        <f>S310*H310</f>
        <v>0</v>
      </c>
      <c r="AR310" s="103" t="s">
        <v>360</v>
      </c>
      <c r="AT310" s="103" t="s">
        <v>159</v>
      </c>
      <c r="AU310" s="103" t="s">
        <v>85</v>
      </c>
      <c r="AY310" s="103" t="s">
        <v>136</v>
      </c>
      <c r="BE310" s="290">
        <f>IF(N310="základní",J310,0)</f>
        <v>0</v>
      </c>
      <c r="BF310" s="290">
        <f>IF(N310="snížená",J310,0)</f>
        <v>0</v>
      </c>
      <c r="BG310" s="290">
        <f>IF(N310="zákl. přenesená",J310,0)</f>
        <v>0</v>
      </c>
      <c r="BH310" s="290">
        <f>IF(N310="sníž. přenesená",J310,0)</f>
        <v>0</v>
      </c>
      <c r="BI310" s="290">
        <f>IF(N310="nulová",J310,0)</f>
        <v>0</v>
      </c>
      <c r="BJ310" s="103" t="s">
        <v>83</v>
      </c>
      <c r="BK310" s="290">
        <f>ROUND(I310*H310,2)</f>
        <v>0</v>
      </c>
      <c r="BL310" s="103" t="s">
        <v>229</v>
      </c>
      <c r="BM310" s="103" t="s">
        <v>464</v>
      </c>
    </row>
    <row r="311" spans="2:65" s="295" customFormat="1" ht="12">
      <c r="B311" s="294"/>
      <c r="D311" s="291" t="s">
        <v>146</v>
      </c>
      <c r="E311" s="296" t="s">
        <v>5</v>
      </c>
      <c r="F311" s="297" t="s">
        <v>465</v>
      </c>
      <c r="H311" s="298">
        <v>973.59</v>
      </c>
      <c r="L311" s="294"/>
      <c r="M311" s="299"/>
      <c r="N311" s="300"/>
      <c r="O311" s="300"/>
      <c r="P311" s="300"/>
      <c r="Q311" s="300"/>
      <c r="R311" s="300"/>
      <c r="S311" s="300"/>
      <c r="T311" s="301"/>
      <c r="AT311" s="296" t="s">
        <v>146</v>
      </c>
      <c r="AU311" s="296" t="s">
        <v>85</v>
      </c>
      <c r="AV311" s="295" t="s">
        <v>85</v>
      </c>
      <c r="AW311" s="295" t="s">
        <v>39</v>
      </c>
      <c r="AX311" s="295" t="s">
        <v>83</v>
      </c>
      <c r="AY311" s="296" t="s">
        <v>136</v>
      </c>
    </row>
    <row r="312" spans="2:65" s="131" customFormat="1" ht="25.5" customHeight="1">
      <c r="B312" s="124"/>
      <c r="C312" s="280" t="s">
        <v>466</v>
      </c>
      <c r="D312" s="280" t="s">
        <v>138</v>
      </c>
      <c r="E312" s="281" t="s">
        <v>467</v>
      </c>
      <c r="F312" s="282" t="s">
        <v>468</v>
      </c>
      <c r="G312" s="283" t="s">
        <v>93</v>
      </c>
      <c r="H312" s="284">
        <v>1693.2</v>
      </c>
      <c r="I312" s="8"/>
      <c r="J312" s="285">
        <f>ROUND(I312*H312,2)</f>
        <v>0</v>
      </c>
      <c r="K312" s="282" t="s">
        <v>141</v>
      </c>
      <c r="L312" s="124"/>
      <c r="M312" s="286" t="s">
        <v>5</v>
      </c>
      <c r="N312" s="287" t="s">
        <v>47</v>
      </c>
      <c r="O312" s="125"/>
      <c r="P312" s="288">
        <f>O312*H312</f>
        <v>0</v>
      </c>
      <c r="Q312" s="288">
        <v>8.8000000000000003E-4</v>
      </c>
      <c r="R312" s="288">
        <f>Q312*H312</f>
        <v>1.490016</v>
      </c>
      <c r="S312" s="288">
        <v>0</v>
      </c>
      <c r="T312" s="289">
        <f>S312*H312</f>
        <v>0</v>
      </c>
      <c r="AR312" s="103" t="s">
        <v>229</v>
      </c>
      <c r="AT312" s="103" t="s">
        <v>138</v>
      </c>
      <c r="AU312" s="103" t="s">
        <v>85</v>
      </c>
      <c r="AY312" s="103" t="s">
        <v>136</v>
      </c>
      <c r="BE312" s="290">
        <f>IF(N312="základní",J312,0)</f>
        <v>0</v>
      </c>
      <c r="BF312" s="290">
        <f>IF(N312="snížená",J312,0)</f>
        <v>0</v>
      </c>
      <c r="BG312" s="290">
        <f>IF(N312="zákl. přenesená",J312,0)</f>
        <v>0</v>
      </c>
      <c r="BH312" s="290">
        <f>IF(N312="sníž. přenesená",J312,0)</f>
        <v>0</v>
      </c>
      <c r="BI312" s="290">
        <f>IF(N312="nulová",J312,0)</f>
        <v>0</v>
      </c>
      <c r="BJ312" s="103" t="s">
        <v>83</v>
      </c>
      <c r="BK312" s="290">
        <f>ROUND(I312*H312,2)</f>
        <v>0</v>
      </c>
      <c r="BL312" s="103" t="s">
        <v>229</v>
      </c>
      <c r="BM312" s="103" t="s">
        <v>469</v>
      </c>
    </row>
    <row r="313" spans="2:65" s="131" customFormat="1" ht="48">
      <c r="B313" s="124"/>
      <c r="D313" s="291" t="s">
        <v>144</v>
      </c>
      <c r="F313" s="292" t="s">
        <v>470</v>
      </c>
      <c r="L313" s="124"/>
      <c r="M313" s="293"/>
      <c r="N313" s="125"/>
      <c r="O313" s="125"/>
      <c r="P313" s="125"/>
      <c r="Q313" s="125"/>
      <c r="R313" s="125"/>
      <c r="S313" s="125"/>
      <c r="T313" s="173"/>
      <c r="AT313" s="103" t="s">
        <v>144</v>
      </c>
      <c r="AU313" s="103" t="s">
        <v>85</v>
      </c>
    </row>
    <row r="314" spans="2:65" s="295" customFormat="1" ht="12">
      <c r="B314" s="294"/>
      <c r="D314" s="291" t="s">
        <v>146</v>
      </c>
      <c r="E314" s="296" t="s">
        <v>5</v>
      </c>
      <c r="F314" s="297" t="s">
        <v>471</v>
      </c>
      <c r="H314" s="298">
        <v>1693.2</v>
      </c>
      <c r="L314" s="294"/>
      <c r="M314" s="299"/>
      <c r="N314" s="300"/>
      <c r="O314" s="300"/>
      <c r="P314" s="300"/>
      <c r="Q314" s="300"/>
      <c r="R314" s="300"/>
      <c r="S314" s="300"/>
      <c r="T314" s="301"/>
      <c r="AT314" s="296" t="s">
        <v>146</v>
      </c>
      <c r="AU314" s="296" t="s">
        <v>85</v>
      </c>
      <c r="AV314" s="295" t="s">
        <v>85</v>
      </c>
      <c r="AW314" s="295" t="s">
        <v>39</v>
      </c>
      <c r="AX314" s="295" t="s">
        <v>83</v>
      </c>
      <c r="AY314" s="296" t="s">
        <v>136</v>
      </c>
    </row>
    <row r="315" spans="2:65" s="131" customFormat="1" ht="25.5" customHeight="1">
      <c r="B315" s="124"/>
      <c r="C315" s="303" t="s">
        <v>472</v>
      </c>
      <c r="D315" s="303" t="s">
        <v>159</v>
      </c>
      <c r="E315" s="304" t="s">
        <v>473</v>
      </c>
      <c r="F315" s="305" t="s">
        <v>474</v>
      </c>
      <c r="G315" s="306" t="s">
        <v>93</v>
      </c>
      <c r="H315" s="307">
        <v>973.59</v>
      </c>
      <c r="I315" s="9"/>
      <c r="J315" s="308">
        <f>ROUND(I315*H315,2)</f>
        <v>0</v>
      </c>
      <c r="K315" s="305" t="s">
        <v>141</v>
      </c>
      <c r="L315" s="309"/>
      <c r="M315" s="310" t="s">
        <v>5</v>
      </c>
      <c r="N315" s="311" t="s">
        <v>47</v>
      </c>
      <c r="O315" s="125"/>
      <c r="P315" s="288">
        <f>O315*H315</f>
        <v>0</v>
      </c>
      <c r="Q315" s="288">
        <v>4.8999999999999998E-3</v>
      </c>
      <c r="R315" s="288">
        <f>Q315*H315</f>
        <v>4.7705909999999996</v>
      </c>
      <c r="S315" s="288">
        <v>0</v>
      </c>
      <c r="T315" s="289">
        <f>S315*H315</f>
        <v>0</v>
      </c>
      <c r="AR315" s="103" t="s">
        <v>360</v>
      </c>
      <c r="AT315" s="103" t="s">
        <v>159</v>
      </c>
      <c r="AU315" s="103" t="s">
        <v>85</v>
      </c>
      <c r="AY315" s="103" t="s">
        <v>136</v>
      </c>
      <c r="BE315" s="290">
        <f>IF(N315="základní",J315,0)</f>
        <v>0</v>
      </c>
      <c r="BF315" s="290">
        <f>IF(N315="snížená",J315,0)</f>
        <v>0</v>
      </c>
      <c r="BG315" s="290">
        <f>IF(N315="zákl. přenesená",J315,0)</f>
        <v>0</v>
      </c>
      <c r="BH315" s="290">
        <f>IF(N315="sníž. přenesená",J315,0)</f>
        <v>0</v>
      </c>
      <c r="BI315" s="290">
        <f>IF(N315="nulová",J315,0)</f>
        <v>0</v>
      </c>
      <c r="BJ315" s="103" t="s">
        <v>83</v>
      </c>
      <c r="BK315" s="290">
        <f>ROUND(I315*H315,2)</f>
        <v>0</v>
      </c>
      <c r="BL315" s="103" t="s">
        <v>229</v>
      </c>
      <c r="BM315" s="103" t="s">
        <v>475</v>
      </c>
    </row>
    <row r="316" spans="2:65" s="295" customFormat="1" ht="12">
      <c r="B316" s="294"/>
      <c r="D316" s="291" t="s">
        <v>146</v>
      </c>
      <c r="E316" s="296" t="s">
        <v>5</v>
      </c>
      <c r="F316" s="297" t="s">
        <v>465</v>
      </c>
      <c r="H316" s="298">
        <v>973.59</v>
      </c>
      <c r="L316" s="294"/>
      <c r="M316" s="299"/>
      <c r="N316" s="300"/>
      <c r="O316" s="300"/>
      <c r="P316" s="300"/>
      <c r="Q316" s="300"/>
      <c r="R316" s="300"/>
      <c r="S316" s="300"/>
      <c r="T316" s="301"/>
      <c r="AT316" s="296" t="s">
        <v>146</v>
      </c>
      <c r="AU316" s="296" t="s">
        <v>85</v>
      </c>
      <c r="AV316" s="295" t="s">
        <v>85</v>
      </c>
      <c r="AW316" s="295" t="s">
        <v>39</v>
      </c>
      <c r="AX316" s="295" t="s">
        <v>83</v>
      </c>
      <c r="AY316" s="296" t="s">
        <v>136</v>
      </c>
    </row>
    <row r="317" spans="2:65" s="131" customFormat="1" ht="25.5" customHeight="1">
      <c r="B317" s="124"/>
      <c r="C317" s="303" t="s">
        <v>476</v>
      </c>
      <c r="D317" s="303" t="s">
        <v>159</v>
      </c>
      <c r="E317" s="304" t="s">
        <v>477</v>
      </c>
      <c r="F317" s="305" t="s">
        <v>478</v>
      </c>
      <c r="G317" s="306" t="s">
        <v>93</v>
      </c>
      <c r="H317" s="307">
        <v>973.59</v>
      </c>
      <c r="I317" s="9"/>
      <c r="J317" s="308">
        <f>ROUND(I317*H317,2)</f>
        <v>0</v>
      </c>
      <c r="K317" s="305" t="s">
        <v>141</v>
      </c>
      <c r="L317" s="309"/>
      <c r="M317" s="310" t="s">
        <v>5</v>
      </c>
      <c r="N317" s="311" t="s">
        <v>47</v>
      </c>
      <c r="O317" s="125"/>
      <c r="P317" s="288">
        <f>O317*H317</f>
        <v>0</v>
      </c>
      <c r="Q317" s="288">
        <v>6.1000000000000004E-3</v>
      </c>
      <c r="R317" s="288">
        <f>Q317*H317</f>
        <v>5.9388990000000002</v>
      </c>
      <c r="S317" s="288">
        <v>0</v>
      </c>
      <c r="T317" s="289">
        <f>S317*H317</f>
        <v>0</v>
      </c>
      <c r="AR317" s="103" t="s">
        <v>360</v>
      </c>
      <c r="AT317" s="103" t="s">
        <v>159</v>
      </c>
      <c r="AU317" s="103" t="s">
        <v>85</v>
      </c>
      <c r="AY317" s="103" t="s">
        <v>136</v>
      </c>
      <c r="BE317" s="290">
        <f>IF(N317="základní",J317,0)</f>
        <v>0</v>
      </c>
      <c r="BF317" s="290">
        <f>IF(N317="snížená",J317,0)</f>
        <v>0</v>
      </c>
      <c r="BG317" s="290">
        <f>IF(N317="zákl. přenesená",J317,0)</f>
        <v>0</v>
      </c>
      <c r="BH317" s="290">
        <f>IF(N317="sníž. přenesená",J317,0)</f>
        <v>0</v>
      </c>
      <c r="BI317" s="290">
        <f>IF(N317="nulová",J317,0)</f>
        <v>0</v>
      </c>
      <c r="BJ317" s="103" t="s">
        <v>83</v>
      </c>
      <c r="BK317" s="290">
        <f>ROUND(I317*H317,2)</f>
        <v>0</v>
      </c>
      <c r="BL317" s="103" t="s">
        <v>229</v>
      </c>
      <c r="BM317" s="103" t="s">
        <v>479</v>
      </c>
    </row>
    <row r="318" spans="2:65" s="295" customFormat="1" ht="12">
      <c r="B318" s="294"/>
      <c r="D318" s="291" t="s">
        <v>146</v>
      </c>
      <c r="E318" s="296" t="s">
        <v>5</v>
      </c>
      <c r="F318" s="297" t="s">
        <v>465</v>
      </c>
      <c r="H318" s="298">
        <v>973.59</v>
      </c>
      <c r="L318" s="294"/>
      <c r="M318" s="299"/>
      <c r="N318" s="300"/>
      <c r="O318" s="300"/>
      <c r="P318" s="300"/>
      <c r="Q318" s="300"/>
      <c r="R318" s="300"/>
      <c r="S318" s="300"/>
      <c r="T318" s="301"/>
      <c r="AT318" s="296" t="s">
        <v>146</v>
      </c>
      <c r="AU318" s="296" t="s">
        <v>85</v>
      </c>
      <c r="AV318" s="295" t="s">
        <v>85</v>
      </c>
      <c r="AW318" s="295" t="s">
        <v>39</v>
      </c>
      <c r="AX318" s="295" t="s">
        <v>83</v>
      </c>
      <c r="AY318" s="296" t="s">
        <v>136</v>
      </c>
    </row>
    <row r="319" spans="2:65" s="131" customFormat="1" ht="25.5" customHeight="1">
      <c r="B319" s="124"/>
      <c r="C319" s="280" t="s">
        <v>480</v>
      </c>
      <c r="D319" s="280" t="s">
        <v>138</v>
      </c>
      <c r="E319" s="281" t="s">
        <v>481</v>
      </c>
      <c r="F319" s="282" t="s">
        <v>482</v>
      </c>
      <c r="G319" s="283" t="s">
        <v>93</v>
      </c>
      <c r="H319" s="284">
        <v>922.48599999999999</v>
      </c>
      <c r="I319" s="8"/>
      <c r="J319" s="285">
        <f>ROUND(I319*H319,2)</f>
        <v>0</v>
      </c>
      <c r="K319" s="282" t="s">
        <v>141</v>
      </c>
      <c r="L319" s="124"/>
      <c r="M319" s="286" t="s">
        <v>5</v>
      </c>
      <c r="N319" s="287" t="s">
        <v>47</v>
      </c>
      <c r="O319" s="125"/>
      <c r="P319" s="288">
        <f>O319*H319</f>
        <v>0</v>
      </c>
      <c r="Q319" s="288">
        <v>0</v>
      </c>
      <c r="R319" s="288">
        <f>Q319*H319</f>
        <v>0</v>
      </c>
      <c r="S319" s="288">
        <v>0.01</v>
      </c>
      <c r="T319" s="289">
        <f>S319*H319</f>
        <v>9.2248599999999996</v>
      </c>
      <c r="AR319" s="103" t="s">
        <v>229</v>
      </c>
      <c r="AT319" s="103" t="s">
        <v>138</v>
      </c>
      <c r="AU319" s="103" t="s">
        <v>85</v>
      </c>
      <c r="AY319" s="103" t="s">
        <v>136</v>
      </c>
      <c r="BE319" s="290">
        <f>IF(N319="základní",J319,0)</f>
        <v>0</v>
      </c>
      <c r="BF319" s="290">
        <f>IF(N319="snížená",J319,0)</f>
        <v>0</v>
      </c>
      <c r="BG319" s="290">
        <f>IF(N319="zákl. přenesená",J319,0)</f>
        <v>0</v>
      </c>
      <c r="BH319" s="290">
        <f>IF(N319="sníž. přenesená",J319,0)</f>
        <v>0</v>
      </c>
      <c r="BI319" s="290">
        <f>IF(N319="nulová",J319,0)</f>
        <v>0</v>
      </c>
      <c r="BJ319" s="103" t="s">
        <v>83</v>
      </c>
      <c r="BK319" s="290">
        <f>ROUND(I319*H319,2)</f>
        <v>0</v>
      </c>
      <c r="BL319" s="103" t="s">
        <v>229</v>
      </c>
      <c r="BM319" s="103" t="s">
        <v>483</v>
      </c>
    </row>
    <row r="320" spans="2:65" s="295" customFormat="1" ht="12">
      <c r="B320" s="294"/>
      <c r="D320" s="291" t="s">
        <v>146</v>
      </c>
      <c r="E320" s="296" t="s">
        <v>5</v>
      </c>
      <c r="F320" s="297" t="s">
        <v>484</v>
      </c>
      <c r="H320" s="298">
        <v>500.49</v>
      </c>
      <c r="L320" s="294"/>
      <c r="M320" s="299"/>
      <c r="N320" s="300"/>
      <c r="O320" s="300"/>
      <c r="P320" s="300"/>
      <c r="Q320" s="300"/>
      <c r="R320" s="300"/>
      <c r="S320" s="300"/>
      <c r="T320" s="301"/>
      <c r="AT320" s="296" t="s">
        <v>146</v>
      </c>
      <c r="AU320" s="296" t="s">
        <v>85</v>
      </c>
      <c r="AV320" s="295" t="s">
        <v>85</v>
      </c>
      <c r="AW320" s="295" t="s">
        <v>39</v>
      </c>
      <c r="AX320" s="295" t="s">
        <v>75</v>
      </c>
      <c r="AY320" s="296" t="s">
        <v>136</v>
      </c>
    </row>
    <row r="321" spans="2:65" s="295" customFormat="1" ht="12">
      <c r="B321" s="294"/>
      <c r="D321" s="291" t="s">
        <v>146</v>
      </c>
      <c r="E321" s="296" t="s">
        <v>5</v>
      </c>
      <c r="F321" s="297" t="s">
        <v>485</v>
      </c>
      <c r="H321" s="298">
        <v>-56.25</v>
      </c>
      <c r="L321" s="294"/>
      <c r="M321" s="299"/>
      <c r="N321" s="300"/>
      <c r="O321" s="300"/>
      <c r="P321" s="300"/>
      <c r="Q321" s="300"/>
      <c r="R321" s="300"/>
      <c r="S321" s="300"/>
      <c r="T321" s="301"/>
      <c r="AT321" s="296" t="s">
        <v>146</v>
      </c>
      <c r="AU321" s="296" t="s">
        <v>85</v>
      </c>
      <c r="AV321" s="295" t="s">
        <v>85</v>
      </c>
      <c r="AW321" s="295" t="s">
        <v>39</v>
      </c>
      <c r="AX321" s="295" t="s">
        <v>75</v>
      </c>
      <c r="AY321" s="296" t="s">
        <v>136</v>
      </c>
    </row>
    <row r="322" spans="2:65" s="295" customFormat="1" ht="12">
      <c r="B322" s="294"/>
      <c r="D322" s="291" t="s">
        <v>146</v>
      </c>
      <c r="E322" s="296" t="s">
        <v>5</v>
      </c>
      <c r="F322" s="297" t="s">
        <v>486</v>
      </c>
      <c r="H322" s="298">
        <v>478.24599999999998</v>
      </c>
      <c r="L322" s="294"/>
      <c r="M322" s="299"/>
      <c r="N322" s="300"/>
      <c r="O322" s="300"/>
      <c r="P322" s="300"/>
      <c r="Q322" s="300"/>
      <c r="R322" s="300"/>
      <c r="S322" s="300"/>
      <c r="T322" s="301"/>
      <c r="AT322" s="296" t="s">
        <v>146</v>
      </c>
      <c r="AU322" s="296" t="s">
        <v>85</v>
      </c>
      <c r="AV322" s="295" t="s">
        <v>85</v>
      </c>
      <c r="AW322" s="295" t="s">
        <v>39</v>
      </c>
      <c r="AX322" s="295" t="s">
        <v>75</v>
      </c>
      <c r="AY322" s="296" t="s">
        <v>136</v>
      </c>
    </row>
    <row r="323" spans="2:65" s="313" customFormat="1" ht="12">
      <c r="B323" s="312"/>
      <c r="D323" s="291" t="s">
        <v>146</v>
      </c>
      <c r="E323" s="314" t="s">
        <v>5</v>
      </c>
      <c r="F323" s="315" t="s">
        <v>200</v>
      </c>
      <c r="H323" s="316">
        <v>922.48599999999999</v>
      </c>
      <c r="L323" s="312"/>
      <c r="M323" s="317"/>
      <c r="N323" s="318"/>
      <c r="O323" s="318"/>
      <c r="P323" s="318"/>
      <c r="Q323" s="318"/>
      <c r="R323" s="318"/>
      <c r="S323" s="318"/>
      <c r="T323" s="319"/>
      <c r="AT323" s="314" t="s">
        <v>146</v>
      </c>
      <c r="AU323" s="314" t="s">
        <v>85</v>
      </c>
      <c r="AV323" s="313" t="s">
        <v>142</v>
      </c>
      <c r="AW323" s="313" t="s">
        <v>39</v>
      </c>
      <c r="AX323" s="313" t="s">
        <v>83</v>
      </c>
      <c r="AY323" s="314" t="s">
        <v>136</v>
      </c>
    </row>
    <row r="324" spans="2:65" s="131" customFormat="1" ht="25.5" customHeight="1">
      <c r="B324" s="124"/>
      <c r="C324" s="280" t="s">
        <v>487</v>
      </c>
      <c r="D324" s="280" t="s">
        <v>138</v>
      </c>
      <c r="E324" s="281" t="s">
        <v>488</v>
      </c>
      <c r="F324" s="282" t="s">
        <v>489</v>
      </c>
      <c r="G324" s="283" t="s">
        <v>93</v>
      </c>
      <c r="H324" s="284">
        <v>1400.732</v>
      </c>
      <c r="I324" s="8"/>
      <c r="J324" s="285">
        <f>ROUND(I324*H324,2)</f>
        <v>0</v>
      </c>
      <c r="K324" s="282" t="s">
        <v>141</v>
      </c>
      <c r="L324" s="124"/>
      <c r="M324" s="286" t="s">
        <v>5</v>
      </c>
      <c r="N324" s="287" t="s">
        <v>47</v>
      </c>
      <c r="O324" s="125"/>
      <c r="P324" s="288">
        <f>O324*H324</f>
        <v>0</v>
      </c>
      <c r="Q324" s="288">
        <v>0</v>
      </c>
      <c r="R324" s="288">
        <f>Q324*H324</f>
        <v>0</v>
      </c>
      <c r="S324" s="288">
        <v>6.0000000000000001E-3</v>
      </c>
      <c r="T324" s="289">
        <f>S324*H324</f>
        <v>8.4043919999999996</v>
      </c>
      <c r="AR324" s="103" t="s">
        <v>229</v>
      </c>
      <c r="AT324" s="103" t="s">
        <v>138</v>
      </c>
      <c r="AU324" s="103" t="s">
        <v>85</v>
      </c>
      <c r="AY324" s="103" t="s">
        <v>136</v>
      </c>
      <c r="BE324" s="290">
        <f>IF(N324="základní",J324,0)</f>
        <v>0</v>
      </c>
      <c r="BF324" s="290">
        <f>IF(N324="snížená",J324,0)</f>
        <v>0</v>
      </c>
      <c r="BG324" s="290">
        <f>IF(N324="zákl. přenesená",J324,0)</f>
        <v>0</v>
      </c>
      <c r="BH324" s="290">
        <f>IF(N324="sníž. přenesená",J324,0)</f>
        <v>0</v>
      </c>
      <c r="BI324" s="290">
        <f>IF(N324="nulová",J324,0)</f>
        <v>0</v>
      </c>
      <c r="BJ324" s="103" t="s">
        <v>83</v>
      </c>
      <c r="BK324" s="290">
        <f>ROUND(I324*H324,2)</f>
        <v>0</v>
      </c>
      <c r="BL324" s="103" t="s">
        <v>229</v>
      </c>
      <c r="BM324" s="103" t="s">
        <v>490</v>
      </c>
    </row>
    <row r="325" spans="2:65" s="295" customFormat="1" ht="12">
      <c r="B325" s="294"/>
      <c r="D325" s="291" t="s">
        <v>146</v>
      </c>
      <c r="E325" s="296" t="s">
        <v>5</v>
      </c>
      <c r="F325" s="297" t="s">
        <v>491</v>
      </c>
      <c r="H325" s="298">
        <v>500.49</v>
      </c>
      <c r="L325" s="294"/>
      <c r="M325" s="299"/>
      <c r="N325" s="300"/>
      <c r="O325" s="300"/>
      <c r="P325" s="300"/>
      <c r="Q325" s="300"/>
      <c r="R325" s="300"/>
      <c r="S325" s="300"/>
      <c r="T325" s="301"/>
      <c r="AT325" s="296" t="s">
        <v>146</v>
      </c>
      <c r="AU325" s="296" t="s">
        <v>85</v>
      </c>
      <c r="AV325" s="295" t="s">
        <v>85</v>
      </c>
      <c r="AW325" s="295" t="s">
        <v>39</v>
      </c>
      <c r="AX325" s="295" t="s">
        <v>75</v>
      </c>
      <c r="AY325" s="296" t="s">
        <v>136</v>
      </c>
    </row>
    <row r="326" spans="2:65" s="295" customFormat="1" ht="12">
      <c r="B326" s="294"/>
      <c r="D326" s="291" t="s">
        <v>146</v>
      </c>
      <c r="E326" s="296" t="s">
        <v>5</v>
      </c>
      <c r="F326" s="297" t="s">
        <v>485</v>
      </c>
      <c r="H326" s="298">
        <v>-56.25</v>
      </c>
      <c r="L326" s="294"/>
      <c r="M326" s="299"/>
      <c r="N326" s="300"/>
      <c r="O326" s="300"/>
      <c r="P326" s="300"/>
      <c r="Q326" s="300"/>
      <c r="R326" s="300"/>
      <c r="S326" s="300"/>
      <c r="T326" s="301"/>
      <c r="AT326" s="296" t="s">
        <v>146</v>
      </c>
      <c r="AU326" s="296" t="s">
        <v>85</v>
      </c>
      <c r="AV326" s="295" t="s">
        <v>85</v>
      </c>
      <c r="AW326" s="295" t="s">
        <v>39</v>
      </c>
      <c r="AX326" s="295" t="s">
        <v>75</v>
      </c>
      <c r="AY326" s="296" t="s">
        <v>136</v>
      </c>
    </row>
    <row r="327" spans="2:65" s="295" customFormat="1" ht="12">
      <c r="B327" s="294"/>
      <c r="D327" s="291" t="s">
        <v>146</v>
      </c>
      <c r="E327" s="296" t="s">
        <v>5</v>
      </c>
      <c r="F327" s="297" t="s">
        <v>492</v>
      </c>
      <c r="H327" s="298">
        <v>956.49199999999996</v>
      </c>
      <c r="L327" s="294"/>
      <c r="M327" s="299"/>
      <c r="N327" s="300"/>
      <c r="O327" s="300"/>
      <c r="P327" s="300"/>
      <c r="Q327" s="300"/>
      <c r="R327" s="300"/>
      <c r="S327" s="300"/>
      <c r="T327" s="301"/>
      <c r="AT327" s="296" t="s">
        <v>146</v>
      </c>
      <c r="AU327" s="296" t="s">
        <v>85</v>
      </c>
      <c r="AV327" s="295" t="s">
        <v>85</v>
      </c>
      <c r="AW327" s="295" t="s">
        <v>39</v>
      </c>
      <c r="AX327" s="295" t="s">
        <v>75</v>
      </c>
      <c r="AY327" s="296" t="s">
        <v>136</v>
      </c>
    </row>
    <row r="328" spans="2:65" s="313" customFormat="1" ht="12">
      <c r="B328" s="312"/>
      <c r="D328" s="291" t="s">
        <v>146</v>
      </c>
      <c r="E328" s="314" t="s">
        <v>5</v>
      </c>
      <c r="F328" s="315" t="s">
        <v>200</v>
      </c>
      <c r="H328" s="316">
        <v>1400.732</v>
      </c>
      <c r="L328" s="312"/>
      <c r="M328" s="317"/>
      <c r="N328" s="318"/>
      <c r="O328" s="318"/>
      <c r="P328" s="318"/>
      <c r="Q328" s="318"/>
      <c r="R328" s="318"/>
      <c r="S328" s="318"/>
      <c r="T328" s="319"/>
      <c r="AT328" s="314" t="s">
        <v>146</v>
      </c>
      <c r="AU328" s="314" t="s">
        <v>85</v>
      </c>
      <c r="AV328" s="313" t="s">
        <v>142</v>
      </c>
      <c r="AW328" s="313" t="s">
        <v>39</v>
      </c>
      <c r="AX328" s="313" t="s">
        <v>83</v>
      </c>
      <c r="AY328" s="314" t="s">
        <v>136</v>
      </c>
    </row>
    <row r="329" spans="2:65" s="131" customFormat="1" ht="38.25" customHeight="1">
      <c r="B329" s="124"/>
      <c r="C329" s="280" t="s">
        <v>493</v>
      </c>
      <c r="D329" s="280" t="s">
        <v>138</v>
      </c>
      <c r="E329" s="281" t="s">
        <v>494</v>
      </c>
      <c r="F329" s="282" t="s">
        <v>495</v>
      </c>
      <c r="G329" s="283" t="s">
        <v>162</v>
      </c>
      <c r="H329" s="284">
        <v>13.768000000000001</v>
      </c>
      <c r="I329" s="8"/>
      <c r="J329" s="285">
        <f>ROUND(I329*H329,2)</f>
        <v>0</v>
      </c>
      <c r="K329" s="282" t="s">
        <v>141</v>
      </c>
      <c r="L329" s="124"/>
      <c r="M329" s="286" t="s">
        <v>5</v>
      </c>
      <c r="N329" s="287" t="s">
        <v>47</v>
      </c>
      <c r="O329" s="125"/>
      <c r="P329" s="288">
        <f>O329*H329</f>
        <v>0</v>
      </c>
      <c r="Q329" s="288">
        <v>0</v>
      </c>
      <c r="R329" s="288">
        <f>Q329*H329</f>
        <v>0</v>
      </c>
      <c r="S329" s="288">
        <v>0</v>
      </c>
      <c r="T329" s="289">
        <f>S329*H329</f>
        <v>0</v>
      </c>
      <c r="AR329" s="103" t="s">
        <v>229</v>
      </c>
      <c r="AT329" s="103" t="s">
        <v>138</v>
      </c>
      <c r="AU329" s="103" t="s">
        <v>85</v>
      </c>
      <c r="AY329" s="103" t="s">
        <v>136</v>
      </c>
      <c r="BE329" s="290">
        <f>IF(N329="základní",J329,0)</f>
        <v>0</v>
      </c>
      <c r="BF329" s="290">
        <f>IF(N329="snížená",J329,0)</f>
        <v>0</v>
      </c>
      <c r="BG329" s="290">
        <f>IF(N329="zákl. přenesená",J329,0)</f>
        <v>0</v>
      </c>
      <c r="BH329" s="290">
        <f>IF(N329="sníž. přenesená",J329,0)</f>
        <v>0</v>
      </c>
      <c r="BI329" s="290">
        <f>IF(N329="nulová",J329,0)</f>
        <v>0</v>
      </c>
      <c r="BJ329" s="103" t="s">
        <v>83</v>
      </c>
      <c r="BK329" s="290">
        <f>ROUND(I329*H329,2)</f>
        <v>0</v>
      </c>
      <c r="BL329" s="103" t="s">
        <v>229</v>
      </c>
      <c r="BM329" s="103" t="s">
        <v>496</v>
      </c>
    </row>
    <row r="330" spans="2:65" s="131" customFormat="1" ht="132">
      <c r="B330" s="124"/>
      <c r="D330" s="291" t="s">
        <v>144</v>
      </c>
      <c r="F330" s="292" t="s">
        <v>497</v>
      </c>
      <c r="L330" s="124"/>
      <c r="M330" s="293"/>
      <c r="N330" s="125"/>
      <c r="O330" s="125"/>
      <c r="P330" s="125"/>
      <c r="Q330" s="125"/>
      <c r="R330" s="125"/>
      <c r="S330" s="125"/>
      <c r="T330" s="173"/>
      <c r="AT330" s="103" t="s">
        <v>144</v>
      </c>
      <c r="AU330" s="103" t="s">
        <v>85</v>
      </c>
    </row>
    <row r="331" spans="2:65" s="268" customFormat="1" ht="29.85" customHeight="1">
      <c r="B331" s="267"/>
      <c r="D331" s="269" t="s">
        <v>74</v>
      </c>
      <c r="E331" s="278" t="s">
        <v>498</v>
      </c>
      <c r="F331" s="278" t="s">
        <v>499</v>
      </c>
      <c r="J331" s="279">
        <f>BK331</f>
        <v>0</v>
      </c>
      <c r="L331" s="267"/>
      <c r="M331" s="272"/>
      <c r="N331" s="273"/>
      <c r="O331" s="273"/>
      <c r="P331" s="274">
        <f>SUM(P332:P336)</f>
        <v>0</v>
      </c>
      <c r="Q331" s="273"/>
      <c r="R331" s="274">
        <f>SUM(R332:R336)</f>
        <v>0</v>
      </c>
      <c r="S331" s="273"/>
      <c r="T331" s="275">
        <f>SUM(T332:T336)</f>
        <v>0.79963200000000001</v>
      </c>
      <c r="AR331" s="269" t="s">
        <v>85</v>
      </c>
      <c r="AT331" s="276" t="s">
        <v>74</v>
      </c>
      <c r="AU331" s="276" t="s">
        <v>83</v>
      </c>
      <c r="AY331" s="269" t="s">
        <v>136</v>
      </c>
      <c r="BK331" s="277">
        <f>SUM(BK332:BK336)</f>
        <v>0</v>
      </c>
    </row>
    <row r="332" spans="2:65" s="131" customFormat="1" ht="38.25" customHeight="1">
      <c r="B332" s="124"/>
      <c r="C332" s="280" t="s">
        <v>500</v>
      </c>
      <c r="D332" s="280" t="s">
        <v>138</v>
      </c>
      <c r="E332" s="281" t="s">
        <v>501</v>
      </c>
      <c r="F332" s="282" t="s">
        <v>502</v>
      </c>
      <c r="G332" s="283" t="s">
        <v>93</v>
      </c>
      <c r="H332" s="284">
        <v>444.24</v>
      </c>
      <c r="I332" s="8"/>
      <c r="J332" s="285">
        <f>ROUND(I332*H332,2)</f>
        <v>0</v>
      </c>
      <c r="K332" s="282" t="s">
        <v>141</v>
      </c>
      <c r="L332" s="124"/>
      <c r="M332" s="286" t="s">
        <v>5</v>
      </c>
      <c r="N332" s="287" t="s">
        <v>47</v>
      </c>
      <c r="O332" s="125"/>
      <c r="P332" s="288">
        <f>O332*H332</f>
        <v>0</v>
      </c>
      <c r="Q332" s="288">
        <v>0</v>
      </c>
      <c r="R332" s="288">
        <f>Q332*H332</f>
        <v>0</v>
      </c>
      <c r="S332" s="288">
        <v>1.8E-3</v>
      </c>
      <c r="T332" s="289">
        <f>S332*H332</f>
        <v>0.79963200000000001</v>
      </c>
      <c r="AR332" s="103" t="s">
        <v>229</v>
      </c>
      <c r="AT332" s="103" t="s">
        <v>138</v>
      </c>
      <c r="AU332" s="103" t="s">
        <v>85</v>
      </c>
      <c r="AY332" s="103" t="s">
        <v>136</v>
      </c>
      <c r="BE332" s="290">
        <f>IF(N332="základní",J332,0)</f>
        <v>0</v>
      </c>
      <c r="BF332" s="290">
        <f>IF(N332="snížená",J332,0)</f>
        <v>0</v>
      </c>
      <c r="BG332" s="290">
        <f>IF(N332="zákl. přenesená",J332,0)</f>
        <v>0</v>
      </c>
      <c r="BH332" s="290">
        <f>IF(N332="sníž. přenesená",J332,0)</f>
        <v>0</v>
      </c>
      <c r="BI332" s="290">
        <f>IF(N332="nulová",J332,0)</f>
        <v>0</v>
      </c>
      <c r="BJ332" s="103" t="s">
        <v>83</v>
      </c>
      <c r="BK332" s="290">
        <f>ROUND(I332*H332,2)</f>
        <v>0</v>
      </c>
      <c r="BL332" s="103" t="s">
        <v>229</v>
      </c>
      <c r="BM332" s="103" t="s">
        <v>503</v>
      </c>
    </row>
    <row r="333" spans="2:65" s="131" customFormat="1" ht="84">
      <c r="B333" s="124"/>
      <c r="D333" s="291" t="s">
        <v>144</v>
      </c>
      <c r="F333" s="292" t="s">
        <v>504</v>
      </c>
      <c r="L333" s="124"/>
      <c r="M333" s="293"/>
      <c r="N333" s="125"/>
      <c r="O333" s="125"/>
      <c r="P333" s="125"/>
      <c r="Q333" s="125"/>
      <c r="R333" s="125"/>
      <c r="S333" s="125"/>
      <c r="T333" s="173"/>
      <c r="AT333" s="103" t="s">
        <v>144</v>
      </c>
      <c r="AU333" s="103" t="s">
        <v>85</v>
      </c>
    </row>
    <row r="334" spans="2:65" s="295" customFormat="1" ht="12">
      <c r="B334" s="294"/>
      <c r="D334" s="291" t="s">
        <v>146</v>
      </c>
      <c r="E334" s="296" t="s">
        <v>5</v>
      </c>
      <c r="F334" s="297" t="s">
        <v>505</v>
      </c>
      <c r="H334" s="298">
        <v>500.49</v>
      </c>
      <c r="L334" s="294"/>
      <c r="M334" s="299"/>
      <c r="N334" s="300"/>
      <c r="O334" s="300"/>
      <c r="P334" s="300"/>
      <c r="Q334" s="300"/>
      <c r="R334" s="300"/>
      <c r="S334" s="300"/>
      <c r="T334" s="301"/>
      <c r="AT334" s="296" t="s">
        <v>146</v>
      </c>
      <c r="AU334" s="296" t="s">
        <v>85</v>
      </c>
      <c r="AV334" s="295" t="s">
        <v>85</v>
      </c>
      <c r="AW334" s="295" t="s">
        <v>39</v>
      </c>
      <c r="AX334" s="295" t="s">
        <v>75</v>
      </c>
      <c r="AY334" s="296" t="s">
        <v>136</v>
      </c>
    </row>
    <row r="335" spans="2:65" s="295" customFormat="1" ht="12">
      <c r="B335" s="294"/>
      <c r="D335" s="291" t="s">
        <v>146</v>
      </c>
      <c r="E335" s="296" t="s">
        <v>5</v>
      </c>
      <c r="F335" s="297" t="s">
        <v>485</v>
      </c>
      <c r="H335" s="298">
        <v>-56.25</v>
      </c>
      <c r="L335" s="294"/>
      <c r="M335" s="299"/>
      <c r="N335" s="300"/>
      <c r="O335" s="300"/>
      <c r="P335" s="300"/>
      <c r="Q335" s="300"/>
      <c r="R335" s="300"/>
      <c r="S335" s="300"/>
      <c r="T335" s="301"/>
      <c r="AT335" s="296" t="s">
        <v>146</v>
      </c>
      <c r="AU335" s="296" t="s">
        <v>85</v>
      </c>
      <c r="AV335" s="295" t="s">
        <v>85</v>
      </c>
      <c r="AW335" s="295" t="s">
        <v>39</v>
      </c>
      <c r="AX335" s="295" t="s">
        <v>75</v>
      </c>
      <c r="AY335" s="296" t="s">
        <v>136</v>
      </c>
    </row>
    <row r="336" spans="2:65" s="313" customFormat="1" ht="12">
      <c r="B336" s="312"/>
      <c r="D336" s="291" t="s">
        <v>146</v>
      </c>
      <c r="E336" s="314" t="s">
        <v>5</v>
      </c>
      <c r="F336" s="315" t="s">
        <v>200</v>
      </c>
      <c r="H336" s="316">
        <v>444.24</v>
      </c>
      <c r="L336" s="312"/>
      <c r="M336" s="317"/>
      <c r="N336" s="318"/>
      <c r="O336" s="318"/>
      <c r="P336" s="318"/>
      <c r="Q336" s="318"/>
      <c r="R336" s="318"/>
      <c r="S336" s="318"/>
      <c r="T336" s="319"/>
      <c r="AT336" s="314" t="s">
        <v>146</v>
      </c>
      <c r="AU336" s="314" t="s">
        <v>85</v>
      </c>
      <c r="AV336" s="313" t="s">
        <v>142</v>
      </c>
      <c r="AW336" s="313" t="s">
        <v>39</v>
      </c>
      <c r="AX336" s="313" t="s">
        <v>83</v>
      </c>
      <c r="AY336" s="314" t="s">
        <v>136</v>
      </c>
    </row>
    <row r="337" spans="2:65" s="268" customFormat="1" ht="29.85" customHeight="1">
      <c r="B337" s="267"/>
      <c r="D337" s="269" t="s">
        <v>74</v>
      </c>
      <c r="E337" s="278" t="s">
        <v>506</v>
      </c>
      <c r="F337" s="278" t="s">
        <v>507</v>
      </c>
      <c r="J337" s="279">
        <f>BK337</f>
        <v>0</v>
      </c>
      <c r="L337" s="267"/>
      <c r="M337" s="272"/>
      <c r="N337" s="273"/>
      <c r="O337" s="273"/>
      <c r="P337" s="274">
        <f>SUM(P338:P344)</f>
        <v>0</v>
      </c>
      <c r="Q337" s="273"/>
      <c r="R337" s="274">
        <f>SUM(R338:R344)</f>
        <v>0.23798999999999998</v>
      </c>
      <c r="S337" s="273"/>
      <c r="T337" s="275">
        <f>SUM(T338:T344)</f>
        <v>0</v>
      </c>
      <c r="AR337" s="269" t="s">
        <v>85</v>
      </c>
      <c r="AT337" s="276" t="s">
        <v>74</v>
      </c>
      <c r="AU337" s="276" t="s">
        <v>83</v>
      </c>
      <c r="AY337" s="269" t="s">
        <v>136</v>
      </c>
      <c r="BK337" s="277">
        <f>SUM(BK338:BK344)</f>
        <v>0</v>
      </c>
    </row>
    <row r="338" spans="2:65" s="131" customFormat="1" ht="25.5" customHeight="1">
      <c r="B338" s="124"/>
      <c r="C338" s="280" t="s">
        <v>508</v>
      </c>
      <c r="D338" s="280" t="s">
        <v>138</v>
      </c>
      <c r="E338" s="281" t="s">
        <v>509</v>
      </c>
      <c r="F338" s="282" t="s">
        <v>510</v>
      </c>
      <c r="G338" s="283" t="s">
        <v>260</v>
      </c>
      <c r="H338" s="284">
        <v>83.8</v>
      </c>
      <c r="I338" s="8"/>
      <c r="J338" s="285">
        <f>ROUND(I338*H338,2)</f>
        <v>0</v>
      </c>
      <c r="K338" s="282" t="s">
        <v>141</v>
      </c>
      <c r="L338" s="124"/>
      <c r="M338" s="286" t="s">
        <v>5</v>
      </c>
      <c r="N338" s="287" t="s">
        <v>47</v>
      </c>
      <c r="O338" s="125"/>
      <c r="P338" s="288">
        <f>O338*H338</f>
        <v>0</v>
      </c>
      <c r="Q338" s="288">
        <v>1.8E-3</v>
      </c>
      <c r="R338" s="288">
        <f>Q338*H338</f>
        <v>0.15084</v>
      </c>
      <c r="S338" s="288">
        <v>0</v>
      </c>
      <c r="T338" s="289">
        <f>S338*H338</f>
        <v>0</v>
      </c>
      <c r="AR338" s="103" t="s">
        <v>229</v>
      </c>
      <c r="AT338" s="103" t="s">
        <v>138</v>
      </c>
      <c r="AU338" s="103" t="s">
        <v>85</v>
      </c>
      <c r="AY338" s="103" t="s">
        <v>136</v>
      </c>
      <c r="BE338" s="290">
        <f>IF(N338="základní",J338,0)</f>
        <v>0</v>
      </c>
      <c r="BF338" s="290">
        <f>IF(N338="snížená",J338,0)</f>
        <v>0</v>
      </c>
      <c r="BG338" s="290">
        <f>IF(N338="zákl. přenesená",J338,0)</f>
        <v>0</v>
      </c>
      <c r="BH338" s="290">
        <f>IF(N338="sníž. přenesená",J338,0)</f>
        <v>0</v>
      </c>
      <c r="BI338" s="290">
        <f>IF(N338="nulová",J338,0)</f>
        <v>0</v>
      </c>
      <c r="BJ338" s="103" t="s">
        <v>83</v>
      </c>
      <c r="BK338" s="290">
        <f>ROUND(I338*H338,2)</f>
        <v>0</v>
      </c>
      <c r="BL338" s="103" t="s">
        <v>229</v>
      </c>
      <c r="BM338" s="103" t="s">
        <v>511</v>
      </c>
    </row>
    <row r="339" spans="2:65" s="131" customFormat="1" ht="60">
      <c r="B339" s="124"/>
      <c r="D339" s="291" t="s">
        <v>144</v>
      </c>
      <c r="F339" s="292" t="s">
        <v>512</v>
      </c>
      <c r="L339" s="124"/>
      <c r="M339" s="293"/>
      <c r="N339" s="125"/>
      <c r="O339" s="125"/>
      <c r="P339" s="125"/>
      <c r="Q339" s="125"/>
      <c r="R339" s="125"/>
      <c r="S339" s="125"/>
      <c r="T339" s="173"/>
      <c r="AT339" s="103" t="s">
        <v>144</v>
      </c>
      <c r="AU339" s="103" t="s">
        <v>85</v>
      </c>
    </row>
    <row r="340" spans="2:65" s="295" customFormat="1" ht="12">
      <c r="B340" s="294"/>
      <c r="D340" s="291" t="s">
        <v>146</v>
      </c>
      <c r="E340" s="296" t="s">
        <v>5</v>
      </c>
      <c r="F340" s="297" t="s">
        <v>513</v>
      </c>
      <c r="H340" s="298">
        <v>83.8</v>
      </c>
      <c r="L340" s="294"/>
      <c r="M340" s="299"/>
      <c r="N340" s="300"/>
      <c r="O340" s="300"/>
      <c r="P340" s="300"/>
      <c r="Q340" s="300"/>
      <c r="R340" s="300"/>
      <c r="S340" s="300"/>
      <c r="T340" s="301"/>
      <c r="AT340" s="296" t="s">
        <v>146</v>
      </c>
      <c r="AU340" s="296" t="s">
        <v>85</v>
      </c>
      <c r="AV340" s="295" t="s">
        <v>85</v>
      </c>
      <c r="AW340" s="295" t="s">
        <v>39</v>
      </c>
      <c r="AX340" s="295" t="s">
        <v>83</v>
      </c>
      <c r="AY340" s="296" t="s">
        <v>136</v>
      </c>
    </row>
    <row r="341" spans="2:65" s="131" customFormat="1" ht="25.5" customHeight="1">
      <c r="B341" s="124"/>
      <c r="C341" s="280" t="s">
        <v>514</v>
      </c>
      <c r="D341" s="280" t="s">
        <v>138</v>
      </c>
      <c r="E341" s="281" t="s">
        <v>515</v>
      </c>
      <c r="F341" s="282" t="s">
        <v>516</v>
      </c>
      <c r="G341" s="283" t="s">
        <v>260</v>
      </c>
      <c r="H341" s="284">
        <v>49.8</v>
      </c>
      <c r="I341" s="8"/>
      <c r="J341" s="285">
        <f>ROUND(I341*H341,2)</f>
        <v>0</v>
      </c>
      <c r="K341" s="282" t="s">
        <v>141</v>
      </c>
      <c r="L341" s="124"/>
      <c r="M341" s="286" t="s">
        <v>5</v>
      </c>
      <c r="N341" s="287" t="s">
        <v>47</v>
      </c>
      <c r="O341" s="125"/>
      <c r="P341" s="288">
        <f>O341*H341</f>
        <v>0</v>
      </c>
      <c r="Q341" s="288">
        <v>1.75E-3</v>
      </c>
      <c r="R341" s="288">
        <f>Q341*H341</f>
        <v>8.7149999999999991E-2</v>
      </c>
      <c r="S341" s="288">
        <v>0</v>
      </c>
      <c r="T341" s="289">
        <f>S341*H341</f>
        <v>0</v>
      </c>
      <c r="AR341" s="103" t="s">
        <v>229</v>
      </c>
      <c r="AT341" s="103" t="s">
        <v>138</v>
      </c>
      <c r="AU341" s="103" t="s">
        <v>85</v>
      </c>
      <c r="AY341" s="103" t="s">
        <v>136</v>
      </c>
      <c r="BE341" s="290">
        <f>IF(N341="základní",J341,0)</f>
        <v>0</v>
      </c>
      <c r="BF341" s="290">
        <f>IF(N341="snížená",J341,0)</f>
        <v>0</v>
      </c>
      <c r="BG341" s="290">
        <f>IF(N341="zákl. přenesená",J341,0)</f>
        <v>0</v>
      </c>
      <c r="BH341" s="290">
        <f>IF(N341="sníž. přenesená",J341,0)</f>
        <v>0</v>
      </c>
      <c r="BI341" s="290">
        <f>IF(N341="nulová",J341,0)</f>
        <v>0</v>
      </c>
      <c r="BJ341" s="103" t="s">
        <v>83</v>
      </c>
      <c r="BK341" s="290">
        <f>ROUND(I341*H341,2)</f>
        <v>0</v>
      </c>
      <c r="BL341" s="103" t="s">
        <v>229</v>
      </c>
      <c r="BM341" s="103" t="s">
        <v>517</v>
      </c>
    </row>
    <row r="342" spans="2:65" s="295" customFormat="1" ht="12">
      <c r="B342" s="294"/>
      <c r="D342" s="291" t="s">
        <v>146</v>
      </c>
      <c r="E342" s="296" t="s">
        <v>5</v>
      </c>
      <c r="F342" s="297" t="s">
        <v>518</v>
      </c>
      <c r="H342" s="298">
        <v>49.8</v>
      </c>
      <c r="L342" s="294"/>
      <c r="M342" s="299"/>
      <c r="N342" s="300"/>
      <c r="O342" s="300"/>
      <c r="P342" s="300"/>
      <c r="Q342" s="300"/>
      <c r="R342" s="300"/>
      <c r="S342" s="300"/>
      <c r="T342" s="301"/>
      <c r="AT342" s="296" t="s">
        <v>146</v>
      </c>
      <c r="AU342" s="296" t="s">
        <v>85</v>
      </c>
      <c r="AV342" s="295" t="s">
        <v>85</v>
      </c>
      <c r="AW342" s="295" t="s">
        <v>39</v>
      </c>
      <c r="AX342" s="295" t="s">
        <v>83</v>
      </c>
      <c r="AY342" s="296" t="s">
        <v>136</v>
      </c>
    </row>
    <row r="343" spans="2:65" s="131" customFormat="1" ht="38.25" customHeight="1">
      <c r="B343" s="124"/>
      <c r="C343" s="280" t="s">
        <v>519</v>
      </c>
      <c r="D343" s="280" t="s">
        <v>138</v>
      </c>
      <c r="E343" s="281" t="s">
        <v>520</v>
      </c>
      <c r="F343" s="282" t="s">
        <v>521</v>
      </c>
      <c r="G343" s="283" t="s">
        <v>162</v>
      </c>
      <c r="H343" s="284">
        <v>0.23799999999999999</v>
      </c>
      <c r="I343" s="8"/>
      <c r="J343" s="285">
        <f>ROUND(I343*H343,2)</f>
        <v>0</v>
      </c>
      <c r="K343" s="282" t="s">
        <v>141</v>
      </c>
      <c r="L343" s="124"/>
      <c r="M343" s="286" t="s">
        <v>5</v>
      </c>
      <c r="N343" s="287" t="s">
        <v>47</v>
      </c>
      <c r="O343" s="125"/>
      <c r="P343" s="288">
        <f>O343*H343</f>
        <v>0</v>
      </c>
      <c r="Q343" s="288">
        <v>0</v>
      </c>
      <c r="R343" s="288">
        <f>Q343*H343</f>
        <v>0</v>
      </c>
      <c r="S343" s="288">
        <v>0</v>
      </c>
      <c r="T343" s="289">
        <f>S343*H343</f>
        <v>0</v>
      </c>
      <c r="AR343" s="103" t="s">
        <v>229</v>
      </c>
      <c r="AT343" s="103" t="s">
        <v>138</v>
      </c>
      <c r="AU343" s="103" t="s">
        <v>85</v>
      </c>
      <c r="AY343" s="103" t="s">
        <v>136</v>
      </c>
      <c r="BE343" s="290">
        <f>IF(N343="základní",J343,0)</f>
        <v>0</v>
      </c>
      <c r="BF343" s="290">
        <f>IF(N343="snížená",J343,0)</f>
        <v>0</v>
      </c>
      <c r="BG343" s="290">
        <f>IF(N343="zákl. přenesená",J343,0)</f>
        <v>0</v>
      </c>
      <c r="BH343" s="290">
        <f>IF(N343="sníž. přenesená",J343,0)</f>
        <v>0</v>
      </c>
      <c r="BI343" s="290">
        <f>IF(N343="nulová",J343,0)</f>
        <v>0</v>
      </c>
      <c r="BJ343" s="103" t="s">
        <v>83</v>
      </c>
      <c r="BK343" s="290">
        <f>ROUND(I343*H343,2)</f>
        <v>0</v>
      </c>
      <c r="BL343" s="103" t="s">
        <v>229</v>
      </c>
      <c r="BM343" s="103" t="s">
        <v>522</v>
      </c>
    </row>
    <row r="344" spans="2:65" s="131" customFormat="1" ht="132">
      <c r="B344" s="124"/>
      <c r="D344" s="291" t="s">
        <v>144</v>
      </c>
      <c r="F344" s="292" t="s">
        <v>523</v>
      </c>
      <c r="L344" s="124"/>
      <c r="M344" s="293"/>
      <c r="N344" s="125"/>
      <c r="O344" s="125"/>
      <c r="P344" s="125"/>
      <c r="Q344" s="125"/>
      <c r="R344" s="125"/>
      <c r="S344" s="125"/>
      <c r="T344" s="173"/>
      <c r="AT344" s="103" t="s">
        <v>144</v>
      </c>
      <c r="AU344" s="103" t="s">
        <v>85</v>
      </c>
    </row>
    <row r="345" spans="2:65" s="268" customFormat="1" ht="29.85" customHeight="1">
      <c r="B345" s="267"/>
      <c r="D345" s="269" t="s">
        <v>74</v>
      </c>
      <c r="E345" s="278" t="s">
        <v>524</v>
      </c>
      <c r="F345" s="278" t="s">
        <v>525</v>
      </c>
      <c r="J345" s="279">
        <f>BK345</f>
        <v>0</v>
      </c>
      <c r="L345" s="267"/>
      <c r="M345" s="272"/>
      <c r="N345" s="273"/>
      <c r="O345" s="273"/>
      <c r="P345" s="274">
        <f>SUM(P346:P361)</f>
        <v>0</v>
      </c>
      <c r="Q345" s="273"/>
      <c r="R345" s="274">
        <f>SUM(R346:R361)</f>
        <v>0.57845400000000002</v>
      </c>
      <c r="S345" s="273"/>
      <c r="T345" s="275">
        <f>SUM(T346:T361)</f>
        <v>1.51485</v>
      </c>
      <c r="AR345" s="269" t="s">
        <v>85</v>
      </c>
      <c r="AT345" s="276" t="s">
        <v>74</v>
      </c>
      <c r="AU345" s="276" t="s">
        <v>83</v>
      </c>
      <c r="AY345" s="269" t="s">
        <v>136</v>
      </c>
      <c r="BK345" s="277">
        <f>SUM(BK346:BK361)</f>
        <v>0</v>
      </c>
    </row>
    <row r="346" spans="2:65" s="131" customFormat="1" ht="25.5" customHeight="1">
      <c r="B346" s="124"/>
      <c r="C346" s="280" t="s">
        <v>526</v>
      </c>
      <c r="D346" s="280" t="s">
        <v>138</v>
      </c>
      <c r="E346" s="281" t="s">
        <v>527</v>
      </c>
      <c r="F346" s="282" t="s">
        <v>528</v>
      </c>
      <c r="G346" s="283" t="s">
        <v>260</v>
      </c>
      <c r="H346" s="284">
        <v>84.2</v>
      </c>
      <c r="I346" s="8"/>
      <c r="J346" s="285">
        <f>ROUND(I346*H346,2)</f>
        <v>0</v>
      </c>
      <c r="K346" s="282" t="s">
        <v>141</v>
      </c>
      <c r="L346" s="124"/>
      <c r="M346" s="286" t="s">
        <v>5</v>
      </c>
      <c r="N346" s="287" t="s">
        <v>47</v>
      </c>
      <c r="O346" s="125"/>
      <c r="P346" s="288">
        <f>O346*H346</f>
        <v>0</v>
      </c>
      <c r="Q346" s="288">
        <v>6.0000000000000002E-5</v>
      </c>
      <c r="R346" s="288">
        <f>Q346*H346</f>
        <v>5.0520000000000001E-3</v>
      </c>
      <c r="S346" s="288">
        <v>0</v>
      </c>
      <c r="T346" s="289">
        <f>S346*H346</f>
        <v>0</v>
      </c>
      <c r="AR346" s="103" t="s">
        <v>229</v>
      </c>
      <c r="AT346" s="103" t="s">
        <v>138</v>
      </c>
      <c r="AU346" s="103" t="s">
        <v>85</v>
      </c>
      <c r="AY346" s="103" t="s">
        <v>136</v>
      </c>
      <c r="BE346" s="290">
        <f>IF(N346="základní",J346,0)</f>
        <v>0</v>
      </c>
      <c r="BF346" s="290">
        <f>IF(N346="snížená",J346,0)</f>
        <v>0</v>
      </c>
      <c r="BG346" s="290">
        <f>IF(N346="zákl. přenesená",J346,0)</f>
        <v>0</v>
      </c>
      <c r="BH346" s="290">
        <f>IF(N346="sníž. přenesená",J346,0)</f>
        <v>0</v>
      </c>
      <c r="BI346" s="290">
        <f>IF(N346="nulová",J346,0)</f>
        <v>0</v>
      </c>
      <c r="BJ346" s="103" t="s">
        <v>83</v>
      </c>
      <c r="BK346" s="290">
        <f>ROUND(I346*H346,2)</f>
        <v>0</v>
      </c>
      <c r="BL346" s="103" t="s">
        <v>229</v>
      </c>
      <c r="BM346" s="103" t="s">
        <v>529</v>
      </c>
    </row>
    <row r="347" spans="2:65" s="131" customFormat="1" ht="156">
      <c r="B347" s="124"/>
      <c r="D347" s="291" t="s">
        <v>144</v>
      </c>
      <c r="F347" s="292" t="s">
        <v>530</v>
      </c>
      <c r="L347" s="124"/>
      <c r="M347" s="293"/>
      <c r="N347" s="125"/>
      <c r="O347" s="125"/>
      <c r="P347" s="125"/>
      <c r="Q347" s="125"/>
      <c r="R347" s="125"/>
      <c r="S347" s="125"/>
      <c r="T347" s="173"/>
      <c r="AT347" s="103" t="s">
        <v>144</v>
      </c>
      <c r="AU347" s="103" t="s">
        <v>85</v>
      </c>
    </row>
    <row r="348" spans="2:65" s="131" customFormat="1" ht="36">
      <c r="B348" s="124"/>
      <c r="D348" s="291" t="s">
        <v>238</v>
      </c>
      <c r="F348" s="292" t="s">
        <v>531</v>
      </c>
      <c r="L348" s="124"/>
      <c r="M348" s="293"/>
      <c r="N348" s="125"/>
      <c r="O348" s="125"/>
      <c r="P348" s="125"/>
      <c r="Q348" s="125"/>
      <c r="R348" s="125"/>
      <c r="S348" s="125"/>
      <c r="T348" s="173"/>
      <c r="AT348" s="103" t="s">
        <v>238</v>
      </c>
      <c r="AU348" s="103" t="s">
        <v>85</v>
      </c>
    </row>
    <row r="349" spans="2:65" s="295" customFormat="1" ht="12">
      <c r="B349" s="294"/>
      <c r="D349" s="291" t="s">
        <v>146</v>
      </c>
      <c r="E349" s="296" t="s">
        <v>5</v>
      </c>
      <c r="F349" s="297" t="s">
        <v>532</v>
      </c>
      <c r="H349" s="298">
        <v>84.2</v>
      </c>
      <c r="L349" s="294"/>
      <c r="M349" s="299"/>
      <c r="N349" s="300"/>
      <c r="O349" s="300"/>
      <c r="P349" s="300"/>
      <c r="Q349" s="300"/>
      <c r="R349" s="300"/>
      <c r="S349" s="300"/>
      <c r="T349" s="301"/>
      <c r="AT349" s="296" t="s">
        <v>146</v>
      </c>
      <c r="AU349" s="296" t="s">
        <v>85</v>
      </c>
      <c r="AV349" s="295" t="s">
        <v>85</v>
      </c>
      <c r="AW349" s="295" t="s">
        <v>39</v>
      </c>
      <c r="AX349" s="295" t="s">
        <v>83</v>
      </c>
      <c r="AY349" s="296" t="s">
        <v>136</v>
      </c>
    </row>
    <row r="350" spans="2:65" s="131" customFormat="1" ht="25.5" customHeight="1">
      <c r="B350" s="124"/>
      <c r="C350" s="303" t="s">
        <v>533</v>
      </c>
      <c r="D350" s="303" t="s">
        <v>159</v>
      </c>
      <c r="E350" s="304" t="s">
        <v>534</v>
      </c>
      <c r="F350" s="305" t="s">
        <v>535</v>
      </c>
      <c r="G350" s="306" t="s">
        <v>260</v>
      </c>
      <c r="H350" s="307">
        <v>84.2</v>
      </c>
      <c r="I350" s="9"/>
      <c r="J350" s="308">
        <f>ROUND(I350*H350,2)</f>
        <v>0</v>
      </c>
      <c r="K350" s="305" t="s">
        <v>5</v>
      </c>
      <c r="L350" s="309"/>
      <c r="M350" s="310" t="s">
        <v>5</v>
      </c>
      <c r="N350" s="311" t="s">
        <v>47</v>
      </c>
      <c r="O350" s="125"/>
      <c r="P350" s="288">
        <f>O350*H350</f>
        <v>0</v>
      </c>
      <c r="Q350" s="288">
        <v>6.8100000000000001E-3</v>
      </c>
      <c r="R350" s="288">
        <f>Q350*H350</f>
        <v>0.57340200000000008</v>
      </c>
      <c r="S350" s="288">
        <v>0</v>
      </c>
      <c r="T350" s="289">
        <f>S350*H350</f>
        <v>0</v>
      </c>
      <c r="AR350" s="103" t="s">
        <v>360</v>
      </c>
      <c r="AT350" s="103" t="s">
        <v>159</v>
      </c>
      <c r="AU350" s="103" t="s">
        <v>85</v>
      </c>
      <c r="AY350" s="103" t="s">
        <v>136</v>
      </c>
      <c r="BE350" s="290">
        <f>IF(N350="základní",J350,0)</f>
        <v>0</v>
      </c>
      <c r="BF350" s="290">
        <f>IF(N350="snížená",J350,0)</f>
        <v>0</v>
      </c>
      <c r="BG350" s="290">
        <f>IF(N350="zákl. přenesená",J350,0)</f>
        <v>0</v>
      </c>
      <c r="BH350" s="290">
        <f>IF(N350="sníž. přenesená",J350,0)</f>
        <v>0</v>
      </c>
      <c r="BI350" s="290">
        <f>IF(N350="nulová",J350,0)</f>
        <v>0</v>
      </c>
      <c r="BJ350" s="103" t="s">
        <v>83</v>
      </c>
      <c r="BK350" s="290">
        <f>ROUND(I350*H350,2)</f>
        <v>0</v>
      </c>
      <c r="BL350" s="103" t="s">
        <v>229</v>
      </c>
      <c r="BM350" s="103" t="s">
        <v>536</v>
      </c>
    </row>
    <row r="351" spans="2:65" s="131" customFormat="1" ht="24">
      <c r="B351" s="124"/>
      <c r="D351" s="291" t="s">
        <v>238</v>
      </c>
      <c r="F351" s="292" t="s">
        <v>537</v>
      </c>
      <c r="L351" s="124"/>
      <c r="M351" s="293"/>
      <c r="N351" s="125"/>
      <c r="O351" s="125"/>
      <c r="P351" s="125"/>
      <c r="Q351" s="125"/>
      <c r="R351" s="125"/>
      <c r="S351" s="125"/>
      <c r="T351" s="173"/>
      <c r="AT351" s="103" t="s">
        <v>238</v>
      </c>
      <c r="AU351" s="103" t="s">
        <v>85</v>
      </c>
    </row>
    <row r="352" spans="2:65" s="295" customFormat="1" ht="12">
      <c r="B352" s="294"/>
      <c r="D352" s="291" t="s">
        <v>146</v>
      </c>
      <c r="E352" s="296" t="s">
        <v>5</v>
      </c>
      <c r="F352" s="297" t="s">
        <v>532</v>
      </c>
      <c r="H352" s="298">
        <v>84.2</v>
      </c>
      <c r="L352" s="294"/>
      <c r="M352" s="299"/>
      <c r="N352" s="300"/>
      <c r="O352" s="300"/>
      <c r="P352" s="300"/>
      <c r="Q352" s="300"/>
      <c r="R352" s="300"/>
      <c r="S352" s="300"/>
      <c r="T352" s="301"/>
      <c r="AT352" s="296" t="s">
        <v>146</v>
      </c>
      <c r="AU352" s="296" t="s">
        <v>85</v>
      </c>
      <c r="AV352" s="295" t="s">
        <v>85</v>
      </c>
      <c r="AW352" s="295" t="s">
        <v>39</v>
      </c>
      <c r="AX352" s="295" t="s">
        <v>83</v>
      </c>
      <c r="AY352" s="296" t="s">
        <v>136</v>
      </c>
    </row>
    <row r="353" spans="2:65" s="131" customFormat="1" ht="25.5" customHeight="1">
      <c r="B353" s="124"/>
      <c r="C353" s="280" t="s">
        <v>538</v>
      </c>
      <c r="D353" s="280" t="s">
        <v>138</v>
      </c>
      <c r="E353" s="281" t="s">
        <v>539</v>
      </c>
      <c r="F353" s="282" t="s">
        <v>540</v>
      </c>
      <c r="G353" s="283" t="s">
        <v>260</v>
      </c>
      <c r="H353" s="284">
        <v>20.85</v>
      </c>
      <c r="I353" s="8"/>
      <c r="J353" s="285">
        <f>ROUND(I353*H353,2)</f>
        <v>0</v>
      </c>
      <c r="K353" s="282" t="s">
        <v>141</v>
      </c>
      <c r="L353" s="124"/>
      <c r="M353" s="286" t="s">
        <v>5</v>
      </c>
      <c r="N353" s="287" t="s">
        <v>47</v>
      </c>
      <c r="O353" s="125"/>
      <c r="P353" s="288">
        <f>O353*H353</f>
        <v>0</v>
      </c>
      <c r="Q353" s="288">
        <v>0</v>
      </c>
      <c r="R353" s="288">
        <f>Q353*H353</f>
        <v>0</v>
      </c>
      <c r="S353" s="288">
        <v>1.6E-2</v>
      </c>
      <c r="T353" s="289">
        <f>S353*H353</f>
        <v>0.33360000000000001</v>
      </c>
      <c r="AR353" s="103" t="s">
        <v>229</v>
      </c>
      <c r="AT353" s="103" t="s">
        <v>138</v>
      </c>
      <c r="AU353" s="103" t="s">
        <v>85</v>
      </c>
      <c r="AY353" s="103" t="s">
        <v>136</v>
      </c>
      <c r="BE353" s="290">
        <f>IF(N353="základní",J353,0)</f>
        <v>0</v>
      </c>
      <c r="BF353" s="290">
        <f>IF(N353="snížená",J353,0)</f>
        <v>0</v>
      </c>
      <c r="BG353" s="290">
        <f>IF(N353="zákl. přenesená",J353,0)</f>
        <v>0</v>
      </c>
      <c r="BH353" s="290">
        <f>IF(N353="sníž. přenesená",J353,0)</f>
        <v>0</v>
      </c>
      <c r="BI353" s="290">
        <f>IF(N353="nulová",J353,0)</f>
        <v>0</v>
      </c>
      <c r="BJ353" s="103" t="s">
        <v>83</v>
      </c>
      <c r="BK353" s="290">
        <f>ROUND(I353*H353,2)</f>
        <v>0</v>
      </c>
      <c r="BL353" s="103" t="s">
        <v>229</v>
      </c>
      <c r="BM353" s="103" t="s">
        <v>541</v>
      </c>
    </row>
    <row r="354" spans="2:65" s="295" customFormat="1" ht="12">
      <c r="B354" s="294"/>
      <c r="D354" s="291" t="s">
        <v>146</v>
      </c>
      <c r="E354" s="296" t="s">
        <v>5</v>
      </c>
      <c r="F354" s="297" t="s">
        <v>542</v>
      </c>
      <c r="H354" s="298">
        <v>17.55</v>
      </c>
      <c r="L354" s="294"/>
      <c r="M354" s="299"/>
      <c r="N354" s="300"/>
      <c r="O354" s="300"/>
      <c r="P354" s="300"/>
      <c r="Q354" s="300"/>
      <c r="R354" s="300"/>
      <c r="S354" s="300"/>
      <c r="T354" s="301"/>
      <c r="AT354" s="296" t="s">
        <v>146</v>
      </c>
      <c r="AU354" s="296" t="s">
        <v>85</v>
      </c>
      <c r="AV354" s="295" t="s">
        <v>85</v>
      </c>
      <c r="AW354" s="295" t="s">
        <v>39</v>
      </c>
      <c r="AX354" s="295" t="s">
        <v>75</v>
      </c>
      <c r="AY354" s="296" t="s">
        <v>136</v>
      </c>
    </row>
    <row r="355" spans="2:65" s="295" customFormat="1" ht="12">
      <c r="B355" s="294"/>
      <c r="D355" s="291" t="s">
        <v>146</v>
      </c>
      <c r="E355" s="296" t="s">
        <v>5</v>
      </c>
      <c r="F355" s="297" t="s">
        <v>543</v>
      </c>
      <c r="H355" s="298">
        <v>3.3</v>
      </c>
      <c r="L355" s="294"/>
      <c r="M355" s="299"/>
      <c r="N355" s="300"/>
      <c r="O355" s="300"/>
      <c r="P355" s="300"/>
      <c r="Q355" s="300"/>
      <c r="R355" s="300"/>
      <c r="S355" s="300"/>
      <c r="T355" s="301"/>
      <c r="AT355" s="296" t="s">
        <v>146</v>
      </c>
      <c r="AU355" s="296" t="s">
        <v>85</v>
      </c>
      <c r="AV355" s="295" t="s">
        <v>85</v>
      </c>
      <c r="AW355" s="295" t="s">
        <v>39</v>
      </c>
      <c r="AX355" s="295" t="s">
        <v>75</v>
      </c>
      <c r="AY355" s="296" t="s">
        <v>136</v>
      </c>
    </row>
    <row r="356" spans="2:65" s="313" customFormat="1" ht="12">
      <c r="B356" s="312"/>
      <c r="D356" s="291" t="s">
        <v>146</v>
      </c>
      <c r="E356" s="314" t="s">
        <v>5</v>
      </c>
      <c r="F356" s="315" t="s">
        <v>200</v>
      </c>
      <c r="H356" s="316">
        <v>20.85</v>
      </c>
      <c r="L356" s="312"/>
      <c r="M356" s="317"/>
      <c r="N356" s="318"/>
      <c r="O356" s="318"/>
      <c r="P356" s="318"/>
      <c r="Q356" s="318"/>
      <c r="R356" s="318"/>
      <c r="S356" s="318"/>
      <c r="T356" s="319"/>
      <c r="AT356" s="314" t="s">
        <v>146</v>
      </c>
      <c r="AU356" s="314" t="s">
        <v>85</v>
      </c>
      <c r="AV356" s="313" t="s">
        <v>142</v>
      </c>
      <c r="AW356" s="313" t="s">
        <v>39</v>
      </c>
      <c r="AX356" s="313" t="s">
        <v>83</v>
      </c>
      <c r="AY356" s="314" t="s">
        <v>136</v>
      </c>
    </row>
    <row r="357" spans="2:65" s="131" customFormat="1" ht="16.5" customHeight="1">
      <c r="B357" s="124"/>
      <c r="C357" s="280" t="s">
        <v>544</v>
      </c>
      <c r="D357" s="280" t="s">
        <v>138</v>
      </c>
      <c r="E357" s="281" t="s">
        <v>545</v>
      </c>
      <c r="F357" s="282" t="s">
        <v>546</v>
      </c>
      <c r="G357" s="283" t="s">
        <v>93</v>
      </c>
      <c r="H357" s="284">
        <v>56.25</v>
      </c>
      <c r="I357" s="8"/>
      <c r="J357" s="285">
        <f>ROUND(I357*H357,2)</f>
        <v>0</v>
      </c>
      <c r="K357" s="282" t="s">
        <v>141</v>
      </c>
      <c r="L357" s="124"/>
      <c r="M357" s="286" t="s">
        <v>5</v>
      </c>
      <c r="N357" s="287" t="s">
        <v>47</v>
      </c>
      <c r="O357" s="125"/>
      <c r="P357" s="288">
        <f>O357*H357</f>
        <v>0</v>
      </c>
      <c r="Q357" s="288">
        <v>0</v>
      </c>
      <c r="R357" s="288">
        <f>Q357*H357</f>
        <v>0</v>
      </c>
      <c r="S357" s="288">
        <v>2.1000000000000001E-2</v>
      </c>
      <c r="T357" s="289">
        <f>S357*H357</f>
        <v>1.1812500000000001</v>
      </c>
      <c r="AR357" s="103" t="s">
        <v>229</v>
      </c>
      <c r="AT357" s="103" t="s">
        <v>138</v>
      </c>
      <c r="AU357" s="103" t="s">
        <v>85</v>
      </c>
      <c r="AY357" s="103" t="s">
        <v>136</v>
      </c>
      <c r="BE357" s="290">
        <f>IF(N357="základní",J357,0)</f>
        <v>0</v>
      </c>
      <c r="BF357" s="290">
        <f>IF(N357="snížená",J357,0)</f>
        <v>0</v>
      </c>
      <c r="BG357" s="290">
        <f>IF(N357="zákl. přenesená",J357,0)</f>
        <v>0</v>
      </c>
      <c r="BH357" s="290">
        <f>IF(N357="sníž. přenesená",J357,0)</f>
        <v>0</v>
      </c>
      <c r="BI357" s="290">
        <f>IF(N357="nulová",J357,0)</f>
        <v>0</v>
      </c>
      <c r="BJ357" s="103" t="s">
        <v>83</v>
      </c>
      <c r="BK357" s="290">
        <f>ROUND(I357*H357,2)</f>
        <v>0</v>
      </c>
      <c r="BL357" s="103" t="s">
        <v>229</v>
      </c>
      <c r="BM357" s="103" t="s">
        <v>547</v>
      </c>
    </row>
    <row r="358" spans="2:65" s="131" customFormat="1" ht="48">
      <c r="B358" s="124"/>
      <c r="D358" s="291" t="s">
        <v>144</v>
      </c>
      <c r="F358" s="292" t="s">
        <v>548</v>
      </c>
      <c r="L358" s="124"/>
      <c r="M358" s="293"/>
      <c r="N358" s="125"/>
      <c r="O358" s="125"/>
      <c r="P358" s="125"/>
      <c r="Q358" s="125"/>
      <c r="R358" s="125"/>
      <c r="S358" s="125"/>
      <c r="T358" s="173"/>
      <c r="AT358" s="103" t="s">
        <v>144</v>
      </c>
      <c r="AU358" s="103" t="s">
        <v>85</v>
      </c>
    </row>
    <row r="359" spans="2:65" s="295" customFormat="1" ht="12">
      <c r="B359" s="294"/>
      <c r="D359" s="291" t="s">
        <v>146</v>
      </c>
      <c r="E359" s="296" t="s">
        <v>5</v>
      </c>
      <c r="F359" s="297" t="s">
        <v>549</v>
      </c>
      <c r="H359" s="298">
        <v>56.25</v>
      </c>
      <c r="L359" s="294"/>
      <c r="M359" s="299"/>
      <c r="N359" s="300"/>
      <c r="O359" s="300"/>
      <c r="P359" s="300"/>
      <c r="Q359" s="300"/>
      <c r="R359" s="300"/>
      <c r="S359" s="300"/>
      <c r="T359" s="301"/>
      <c r="AT359" s="296" t="s">
        <v>146</v>
      </c>
      <c r="AU359" s="296" t="s">
        <v>85</v>
      </c>
      <c r="AV359" s="295" t="s">
        <v>85</v>
      </c>
      <c r="AW359" s="295" t="s">
        <v>39</v>
      </c>
      <c r="AX359" s="295" t="s">
        <v>83</v>
      </c>
      <c r="AY359" s="296" t="s">
        <v>136</v>
      </c>
    </row>
    <row r="360" spans="2:65" s="131" customFormat="1" ht="38.25" customHeight="1">
      <c r="B360" s="124"/>
      <c r="C360" s="280" t="s">
        <v>550</v>
      </c>
      <c r="D360" s="280" t="s">
        <v>138</v>
      </c>
      <c r="E360" s="281" t="s">
        <v>551</v>
      </c>
      <c r="F360" s="282" t="s">
        <v>552</v>
      </c>
      <c r="G360" s="283" t="s">
        <v>162</v>
      </c>
      <c r="H360" s="284">
        <v>0.57799999999999996</v>
      </c>
      <c r="I360" s="8"/>
      <c r="J360" s="285">
        <f>ROUND(I360*H360,2)</f>
        <v>0</v>
      </c>
      <c r="K360" s="282" t="s">
        <v>141</v>
      </c>
      <c r="L360" s="124"/>
      <c r="M360" s="286" t="s">
        <v>5</v>
      </c>
      <c r="N360" s="287" t="s">
        <v>47</v>
      </c>
      <c r="O360" s="125"/>
      <c r="P360" s="288">
        <f>O360*H360</f>
        <v>0</v>
      </c>
      <c r="Q360" s="288">
        <v>0</v>
      </c>
      <c r="R360" s="288">
        <f>Q360*H360</f>
        <v>0</v>
      </c>
      <c r="S360" s="288">
        <v>0</v>
      </c>
      <c r="T360" s="289">
        <f>S360*H360</f>
        <v>0</v>
      </c>
      <c r="AR360" s="103" t="s">
        <v>229</v>
      </c>
      <c r="AT360" s="103" t="s">
        <v>138</v>
      </c>
      <c r="AU360" s="103" t="s">
        <v>85</v>
      </c>
      <c r="AY360" s="103" t="s">
        <v>136</v>
      </c>
      <c r="BE360" s="290">
        <f>IF(N360="základní",J360,0)</f>
        <v>0</v>
      </c>
      <c r="BF360" s="290">
        <f>IF(N360="snížená",J360,0)</f>
        <v>0</v>
      </c>
      <c r="BG360" s="290">
        <f>IF(N360="zákl. přenesená",J360,0)</f>
        <v>0</v>
      </c>
      <c r="BH360" s="290">
        <f>IF(N360="sníž. přenesená",J360,0)</f>
        <v>0</v>
      </c>
      <c r="BI360" s="290">
        <f>IF(N360="nulová",J360,0)</f>
        <v>0</v>
      </c>
      <c r="BJ360" s="103" t="s">
        <v>83</v>
      </c>
      <c r="BK360" s="290">
        <f>ROUND(I360*H360,2)</f>
        <v>0</v>
      </c>
      <c r="BL360" s="103" t="s">
        <v>229</v>
      </c>
      <c r="BM360" s="103" t="s">
        <v>553</v>
      </c>
    </row>
    <row r="361" spans="2:65" s="131" customFormat="1" ht="132">
      <c r="B361" s="124"/>
      <c r="D361" s="291" t="s">
        <v>144</v>
      </c>
      <c r="F361" s="292" t="s">
        <v>554</v>
      </c>
      <c r="L361" s="124"/>
      <c r="M361" s="293"/>
      <c r="N361" s="125"/>
      <c r="O361" s="125"/>
      <c r="P361" s="125"/>
      <c r="Q361" s="125"/>
      <c r="R361" s="125"/>
      <c r="S361" s="125"/>
      <c r="T361" s="173"/>
      <c r="AT361" s="103" t="s">
        <v>144</v>
      </c>
      <c r="AU361" s="103" t="s">
        <v>85</v>
      </c>
    </row>
    <row r="362" spans="2:65" s="268" customFormat="1" ht="37.35" customHeight="1">
      <c r="B362" s="267"/>
      <c r="D362" s="269" t="s">
        <v>74</v>
      </c>
      <c r="E362" s="270" t="s">
        <v>555</v>
      </c>
      <c r="F362" s="270" t="s">
        <v>556</v>
      </c>
      <c r="J362" s="271">
        <f>BK362</f>
        <v>0</v>
      </c>
      <c r="L362" s="267"/>
      <c r="M362" s="272"/>
      <c r="N362" s="273"/>
      <c r="O362" s="273"/>
      <c r="P362" s="274">
        <f>P363</f>
        <v>0</v>
      </c>
      <c r="Q362" s="273"/>
      <c r="R362" s="274">
        <f>R363</f>
        <v>0</v>
      </c>
      <c r="S362" s="273"/>
      <c r="T362" s="275">
        <f>T363</f>
        <v>0</v>
      </c>
      <c r="AR362" s="269" t="s">
        <v>166</v>
      </c>
      <c r="AT362" s="276" t="s">
        <v>74</v>
      </c>
      <c r="AU362" s="276" t="s">
        <v>75</v>
      </c>
      <c r="AY362" s="269" t="s">
        <v>136</v>
      </c>
      <c r="BK362" s="277">
        <f>BK363</f>
        <v>0</v>
      </c>
    </row>
    <row r="363" spans="2:65" s="268" customFormat="1" ht="19.95" customHeight="1">
      <c r="B363" s="267"/>
      <c r="D363" s="269" t="s">
        <v>74</v>
      </c>
      <c r="E363" s="278" t="s">
        <v>557</v>
      </c>
      <c r="F363" s="278" t="s">
        <v>558</v>
      </c>
      <c r="J363" s="279">
        <f>BK363</f>
        <v>0</v>
      </c>
      <c r="L363" s="267"/>
      <c r="M363" s="272"/>
      <c r="N363" s="273"/>
      <c r="O363" s="273"/>
      <c r="P363" s="274">
        <f>SUM(P364:P365)</f>
        <v>0</v>
      </c>
      <c r="Q363" s="273"/>
      <c r="R363" s="274">
        <f>SUM(R364:R365)</f>
        <v>0</v>
      </c>
      <c r="S363" s="273"/>
      <c r="T363" s="275">
        <f>SUM(T364:T365)</f>
        <v>0</v>
      </c>
      <c r="AR363" s="269" t="s">
        <v>166</v>
      </c>
      <c r="AT363" s="276" t="s">
        <v>74</v>
      </c>
      <c r="AU363" s="276" t="s">
        <v>83</v>
      </c>
      <c r="AY363" s="269" t="s">
        <v>136</v>
      </c>
      <c r="BK363" s="277">
        <f>SUM(BK364:BK365)</f>
        <v>0</v>
      </c>
    </row>
    <row r="364" spans="2:65" s="131" customFormat="1" ht="16.5" customHeight="1">
      <c r="B364" s="124"/>
      <c r="C364" s="280" t="s">
        <v>559</v>
      </c>
      <c r="D364" s="280" t="s">
        <v>138</v>
      </c>
      <c r="E364" s="281" t="s">
        <v>560</v>
      </c>
      <c r="F364" s="282" t="s">
        <v>561</v>
      </c>
      <c r="G364" s="283" t="s">
        <v>562</v>
      </c>
      <c r="H364" s="284">
        <v>1</v>
      </c>
      <c r="I364" s="8"/>
      <c r="J364" s="285">
        <f>ROUND(I364*H364,2)</f>
        <v>0</v>
      </c>
      <c r="K364" s="282" t="s">
        <v>141</v>
      </c>
      <c r="L364" s="124"/>
      <c r="M364" s="286" t="s">
        <v>5</v>
      </c>
      <c r="N364" s="287" t="s">
        <v>47</v>
      </c>
      <c r="O364" s="125"/>
      <c r="P364" s="288">
        <f>O364*H364</f>
        <v>0</v>
      </c>
      <c r="Q364" s="288">
        <v>0</v>
      </c>
      <c r="R364" s="288">
        <f>Q364*H364</f>
        <v>0</v>
      </c>
      <c r="S364" s="288">
        <v>0</v>
      </c>
      <c r="T364" s="289">
        <f>S364*H364</f>
        <v>0</v>
      </c>
      <c r="AR364" s="103" t="s">
        <v>563</v>
      </c>
      <c r="AT364" s="103" t="s">
        <v>138</v>
      </c>
      <c r="AU364" s="103" t="s">
        <v>85</v>
      </c>
      <c r="AY364" s="103" t="s">
        <v>136</v>
      </c>
      <c r="BE364" s="290">
        <f>IF(N364="základní",J364,0)</f>
        <v>0</v>
      </c>
      <c r="BF364" s="290">
        <f>IF(N364="snížená",J364,0)</f>
        <v>0</v>
      </c>
      <c r="BG364" s="290">
        <f>IF(N364="zákl. přenesená",J364,0)</f>
        <v>0</v>
      </c>
      <c r="BH364" s="290">
        <f>IF(N364="sníž. přenesená",J364,0)</f>
        <v>0</v>
      </c>
      <c r="BI364" s="290">
        <f>IF(N364="nulová",J364,0)</f>
        <v>0</v>
      </c>
      <c r="BJ364" s="103" t="s">
        <v>83</v>
      </c>
      <c r="BK364" s="290">
        <f>ROUND(I364*H364,2)</f>
        <v>0</v>
      </c>
      <c r="BL364" s="103" t="s">
        <v>563</v>
      </c>
      <c r="BM364" s="103" t="s">
        <v>564</v>
      </c>
    </row>
    <row r="365" spans="2:65" s="131" customFormat="1" ht="24">
      <c r="B365" s="124"/>
      <c r="D365" s="291" t="s">
        <v>238</v>
      </c>
      <c r="F365" s="292" t="s">
        <v>565</v>
      </c>
      <c r="L365" s="124"/>
      <c r="M365" s="328"/>
      <c r="N365" s="329"/>
      <c r="O365" s="329"/>
      <c r="P365" s="329"/>
      <c r="Q365" s="329"/>
      <c r="R365" s="329"/>
      <c r="S365" s="329"/>
      <c r="T365" s="330"/>
      <c r="AT365" s="103" t="s">
        <v>238</v>
      </c>
      <c r="AU365" s="103" t="s">
        <v>85</v>
      </c>
    </row>
    <row r="366" spans="2:65" s="131" customFormat="1" ht="6.9" customHeight="1">
      <c r="B366" s="150"/>
      <c r="C366" s="151"/>
      <c r="D366" s="151"/>
      <c r="E366" s="151"/>
      <c r="F366" s="151"/>
      <c r="G366" s="151"/>
      <c r="H366" s="151"/>
      <c r="I366" s="151"/>
      <c r="J366" s="151"/>
      <c r="K366" s="151"/>
      <c r="L366" s="124"/>
    </row>
  </sheetData>
  <sheetProtection algorithmName="SHA-512" hashValue="KGlEMedJ0lH83VlHT1FB2CPlFPFZ7f32f3kxQW7+z44ihISDKMpHfTy/ZaY8HzQaEX9lHGkt5sJJi2i3wo4CAA==" saltValue="4qI9GixC1/1g07F0fUD3PA==" spinCount="100000" sheet="1" objects="1" scenarios="1"/>
  <autoFilter ref="C92:K365" xr:uid="{00000000-0009-0000-0000-000001000000}"/>
  <mergeCells count="10">
    <mergeCell ref="J51:J52"/>
    <mergeCell ref="E83:H83"/>
    <mergeCell ref="E85:H85"/>
    <mergeCell ref="G1:H1"/>
    <mergeCell ref="L2:V2"/>
    <mergeCell ref="E7:H7"/>
    <mergeCell ref="E9:H9"/>
    <mergeCell ref="E24:H24"/>
    <mergeCell ref="E45:H45"/>
    <mergeCell ref="E47:H47"/>
  </mergeCells>
  <hyperlinks>
    <hyperlink ref="F1:G1" location="C2" display="1) Krycí list soupisu" xr:uid="{00000000-0004-0000-0100-000000000000}"/>
    <hyperlink ref="G1:H1" location="C54" display="2) Rekapitulace" xr:uid="{00000000-0004-0000-0100-000001000000}"/>
    <hyperlink ref="J1" location="C92" display="3) Soupis prací" xr:uid="{00000000-0004-0000-0100-000002000000}"/>
    <hyperlink ref="L1:V1" location="'Rekapitulace stavby'!C2" display="Rekapitulace stavby" xr:uid="{00000000-0004-0000-01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216"/>
  <sheetViews>
    <sheetView showGridLines="0" zoomScaleNormal="100" workbookViewId="0"/>
  </sheetViews>
  <sheetFormatPr defaultRowHeight="12"/>
  <cols>
    <col min="1" max="1" width="8.28515625" style="10" customWidth="1"/>
    <col min="2" max="2" width="1.7109375" style="10" customWidth="1"/>
    <col min="3" max="4" width="5" style="10" customWidth="1"/>
    <col min="5" max="5" width="11.7109375" style="10" customWidth="1"/>
    <col min="6" max="6" width="9.140625" style="10" customWidth="1"/>
    <col min="7" max="7" width="5" style="10" customWidth="1"/>
    <col min="8" max="8" width="77.85546875" style="10" customWidth="1"/>
    <col min="9" max="10" width="20" style="10" customWidth="1"/>
    <col min="11" max="11" width="1.7109375" style="10" customWidth="1"/>
  </cols>
  <sheetData>
    <row r="1" spans="2:11" ht="37.5" customHeight="1"/>
    <row r="2" spans="2:11" ht="7.5" customHeight="1">
      <c r="B2" s="11"/>
      <c r="C2" s="12"/>
      <c r="D2" s="12"/>
      <c r="E2" s="12"/>
      <c r="F2" s="12"/>
      <c r="G2" s="12"/>
      <c r="H2" s="12"/>
      <c r="I2" s="12"/>
      <c r="J2" s="12"/>
      <c r="K2" s="13"/>
    </row>
    <row r="3" spans="2:11" s="1" customFormat="1" ht="45" customHeight="1">
      <c r="B3" s="14"/>
      <c r="C3" s="92" t="s">
        <v>566</v>
      </c>
      <c r="D3" s="92"/>
      <c r="E3" s="92"/>
      <c r="F3" s="92"/>
      <c r="G3" s="92"/>
      <c r="H3" s="92"/>
      <c r="I3" s="92"/>
      <c r="J3" s="92"/>
      <c r="K3" s="15"/>
    </row>
    <row r="4" spans="2:11" ht="25.5" customHeight="1">
      <c r="B4" s="16"/>
      <c r="C4" s="96" t="s">
        <v>567</v>
      </c>
      <c r="D4" s="96"/>
      <c r="E4" s="96"/>
      <c r="F4" s="96"/>
      <c r="G4" s="96"/>
      <c r="H4" s="96"/>
      <c r="I4" s="96"/>
      <c r="J4" s="96"/>
      <c r="K4" s="17"/>
    </row>
    <row r="5" spans="2:11" ht="5.25" customHeight="1">
      <c r="B5" s="16"/>
      <c r="C5" s="18"/>
      <c r="D5" s="18"/>
      <c r="E5" s="18"/>
      <c r="F5" s="18"/>
      <c r="G5" s="18"/>
      <c r="H5" s="18"/>
      <c r="I5" s="18"/>
      <c r="J5" s="18"/>
      <c r="K5" s="17"/>
    </row>
    <row r="6" spans="2:11" ht="15" customHeight="1">
      <c r="B6" s="16"/>
      <c r="C6" s="94" t="s">
        <v>568</v>
      </c>
      <c r="D6" s="94"/>
      <c r="E6" s="94"/>
      <c r="F6" s="94"/>
      <c r="G6" s="94"/>
      <c r="H6" s="94"/>
      <c r="I6" s="94"/>
      <c r="J6" s="94"/>
      <c r="K6" s="17"/>
    </row>
    <row r="7" spans="2:11" ht="15" customHeight="1">
      <c r="B7" s="20"/>
      <c r="C7" s="94" t="s">
        <v>569</v>
      </c>
      <c r="D7" s="94"/>
      <c r="E7" s="94"/>
      <c r="F7" s="94"/>
      <c r="G7" s="94"/>
      <c r="H7" s="94"/>
      <c r="I7" s="94"/>
      <c r="J7" s="94"/>
      <c r="K7" s="17"/>
    </row>
    <row r="8" spans="2:11" ht="12.75" customHeight="1">
      <c r="B8" s="20"/>
      <c r="C8" s="19"/>
      <c r="D8" s="19"/>
      <c r="E8" s="19"/>
      <c r="F8" s="19"/>
      <c r="G8" s="19"/>
      <c r="H8" s="19"/>
      <c r="I8" s="19"/>
      <c r="J8" s="19"/>
      <c r="K8" s="17"/>
    </row>
    <row r="9" spans="2:11" ht="15" customHeight="1">
      <c r="B9" s="20"/>
      <c r="C9" s="94" t="s">
        <v>570</v>
      </c>
      <c r="D9" s="94"/>
      <c r="E9" s="94"/>
      <c r="F9" s="94"/>
      <c r="G9" s="94"/>
      <c r="H9" s="94"/>
      <c r="I9" s="94"/>
      <c r="J9" s="94"/>
      <c r="K9" s="17"/>
    </row>
    <row r="10" spans="2:11" ht="15" customHeight="1">
      <c r="B10" s="20"/>
      <c r="C10" s="19"/>
      <c r="D10" s="94" t="s">
        <v>571</v>
      </c>
      <c r="E10" s="94"/>
      <c r="F10" s="94"/>
      <c r="G10" s="94"/>
      <c r="H10" s="94"/>
      <c r="I10" s="94"/>
      <c r="J10" s="94"/>
      <c r="K10" s="17"/>
    </row>
    <row r="11" spans="2:11" ht="15" customHeight="1">
      <c r="B11" s="20"/>
      <c r="C11" s="21"/>
      <c r="D11" s="94" t="s">
        <v>572</v>
      </c>
      <c r="E11" s="94"/>
      <c r="F11" s="94"/>
      <c r="G11" s="94"/>
      <c r="H11" s="94"/>
      <c r="I11" s="94"/>
      <c r="J11" s="94"/>
      <c r="K11" s="17"/>
    </row>
    <row r="12" spans="2:11" ht="12.75" customHeight="1">
      <c r="B12" s="20"/>
      <c r="C12" s="21"/>
      <c r="D12" s="21"/>
      <c r="E12" s="21"/>
      <c r="F12" s="21"/>
      <c r="G12" s="21"/>
      <c r="H12" s="21"/>
      <c r="I12" s="21"/>
      <c r="J12" s="21"/>
      <c r="K12" s="17"/>
    </row>
    <row r="13" spans="2:11" ht="15" customHeight="1">
      <c r="B13" s="20"/>
      <c r="C13" s="21"/>
      <c r="D13" s="94" t="s">
        <v>573</v>
      </c>
      <c r="E13" s="94"/>
      <c r="F13" s="94"/>
      <c r="G13" s="94"/>
      <c r="H13" s="94"/>
      <c r="I13" s="94"/>
      <c r="J13" s="94"/>
      <c r="K13" s="17"/>
    </row>
    <row r="14" spans="2:11" ht="15" customHeight="1">
      <c r="B14" s="20"/>
      <c r="C14" s="21"/>
      <c r="D14" s="94" t="s">
        <v>574</v>
      </c>
      <c r="E14" s="94"/>
      <c r="F14" s="94"/>
      <c r="G14" s="94"/>
      <c r="H14" s="94"/>
      <c r="I14" s="94"/>
      <c r="J14" s="94"/>
      <c r="K14" s="17"/>
    </row>
    <row r="15" spans="2:11" ht="15" customHeight="1">
      <c r="B15" s="20"/>
      <c r="C15" s="21"/>
      <c r="D15" s="94" t="s">
        <v>575</v>
      </c>
      <c r="E15" s="94"/>
      <c r="F15" s="94"/>
      <c r="G15" s="94"/>
      <c r="H15" s="94"/>
      <c r="I15" s="94"/>
      <c r="J15" s="94"/>
      <c r="K15" s="17"/>
    </row>
    <row r="16" spans="2:11" ht="15" customHeight="1">
      <c r="B16" s="20"/>
      <c r="C16" s="21"/>
      <c r="D16" s="21"/>
      <c r="E16" s="22" t="s">
        <v>82</v>
      </c>
      <c r="F16" s="94" t="s">
        <v>576</v>
      </c>
      <c r="G16" s="94"/>
      <c r="H16" s="94"/>
      <c r="I16" s="94"/>
      <c r="J16" s="94"/>
      <c r="K16" s="17"/>
    </row>
    <row r="17" spans="2:11" ht="15" customHeight="1">
      <c r="B17" s="20"/>
      <c r="C17" s="21"/>
      <c r="D17" s="21"/>
      <c r="E17" s="22" t="s">
        <v>577</v>
      </c>
      <c r="F17" s="94" t="s">
        <v>578</v>
      </c>
      <c r="G17" s="94"/>
      <c r="H17" s="94"/>
      <c r="I17" s="94"/>
      <c r="J17" s="94"/>
      <c r="K17" s="17"/>
    </row>
    <row r="18" spans="2:11" ht="15" customHeight="1">
      <c r="B18" s="20"/>
      <c r="C18" s="21"/>
      <c r="D18" s="21"/>
      <c r="E18" s="22" t="s">
        <v>579</v>
      </c>
      <c r="F18" s="94" t="s">
        <v>580</v>
      </c>
      <c r="G18" s="94"/>
      <c r="H18" s="94"/>
      <c r="I18" s="94"/>
      <c r="J18" s="94"/>
      <c r="K18" s="17"/>
    </row>
    <row r="19" spans="2:11" ht="15" customHeight="1">
      <c r="B19" s="20"/>
      <c r="C19" s="21"/>
      <c r="D19" s="21"/>
      <c r="E19" s="22" t="s">
        <v>581</v>
      </c>
      <c r="F19" s="94" t="s">
        <v>582</v>
      </c>
      <c r="G19" s="94"/>
      <c r="H19" s="94"/>
      <c r="I19" s="94"/>
      <c r="J19" s="94"/>
      <c r="K19" s="17"/>
    </row>
    <row r="20" spans="2:11" ht="15" customHeight="1">
      <c r="B20" s="20"/>
      <c r="C20" s="21"/>
      <c r="D20" s="21"/>
      <c r="E20" s="22" t="s">
        <v>583</v>
      </c>
      <c r="F20" s="94" t="s">
        <v>584</v>
      </c>
      <c r="G20" s="94"/>
      <c r="H20" s="94"/>
      <c r="I20" s="94"/>
      <c r="J20" s="94"/>
      <c r="K20" s="17"/>
    </row>
    <row r="21" spans="2:11" ht="15" customHeight="1">
      <c r="B21" s="20"/>
      <c r="C21" s="21"/>
      <c r="D21" s="21"/>
      <c r="E21" s="22" t="s">
        <v>585</v>
      </c>
      <c r="F21" s="94" t="s">
        <v>586</v>
      </c>
      <c r="G21" s="94"/>
      <c r="H21" s="94"/>
      <c r="I21" s="94"/>
      <c r="J21" s="94"/>
      <c r="K21" s="17"/>
    </row>
    <row r="22" spans="2:11" ht="12.75" customHeight="1">
      <c r="B22" s="20"/>
      <c r="C22" s="21"/>
      <c r="D22" s="21"/>
      <c r="E22" s="21"/>
      <c r="F22" s="21"/>
      <c r="G22" s="21"/>
      <c r="H22" s="21"/>
      <c r="I22" s="21"/>
      <c r="J22" s="21"/>
      <c r="K22" s="17"/>
    </row>
    <row r="23" spans="2:11" ht="15" customHeight="1">
      <c r="B23" s="20"/>
      <c r="C23" s="94" t="s">
        <v>587</v>
      </c>
      <c r="D23" s="94"/>
      <c r="E23" s="94"/>
      <c r="F23" s="94"/>
      <c r="G23" s="94"/>
      <c r="H23" s="94"/>
      <c r="I23" s="94"/>
      <c r="J23" s="94"/>
      <c r="K23" s="17"/>
    </row>
    <row r="24" spans="2:11" ht="15" customHeight="1">
      <c r="B24" s="20"/>
      <c r="C24" s="94" t="s">
        <v>588</v>
      </c>
      <c r="D24" s="94"/>
      <c r="E24" s="94"/>
      <c r="F24" s="94"/>
      <c r="G24" s="94"/>
      <c r="H24" s="94"/>
      <c r="I24" s="94"/>
      <c r="J24" s="94"/>
      <c r="K24" s="17"/>
    </row>
    <row r="25" spans="2:11" ht="15" customHeight="1">
      <c r="B25" s="20"/>
      <c r="C25" s="19"/>
      <c r="D25" s="94" t="s">
        <v>589</v>
      </c>
      <c r="E25" s="94"/>
      <c r="F25" s="94"/>
      <c r="G25" s="94"/>
      <c r="H25" s="94"/>
      <c r="I25" s="94"/>
      <c r="J25" s="94"/>
      <c r="K25" s="17"/>
    </row>
    <row r="26" spans="2:11" ht="15" customHeight="1">
      <c r="B26" s="20"/>
      <c r="C26" s="21"/>
      <c r="D26" s="94" t="s">
        <v>590</v>
      </c>
      <c r="E26" s="94"/>
      <c r="F26" s="94"/>
      <c r="G26" s="94"/>
      <c r="H26" s="94"/>
      <c r="I26" s="94"/>
      <c r="J26" s="94"/>
      <c r="K26" s="17"/>
    </row>
    <row r="27" spans="2:11" ht="12.75" customHeight="1">
      <c r="B27" s="20"/>
      <c r="C27" s="21"/>
      <c r="D27" s="21"/>
      <c r="E27" s="21"/>
      <c r="F27" s="21"/>
      <c r="G27" s="21"/>
      <c r="H27" s="21"/>
      <c r="I27" s="21"/>
      <c r="J27" s="21"/>
      <c r="K27" s="17"/>
    </row>
    <row r="28" spans="2:11" ht="15" customHeight="1">
      <c r="B28" s="20"/>
      <c r="C28" s="21"/>
      <c r="D28" s="94" t="s">
        <v>591</v>
      </c>
      <c r="E28" s="94"/>
      <c r="F28" s="94"/>
      <c r="G28" s="94"/>
      <c r="H28" s="94"/>
      <c r="I28" s="94"/>
      <c r="J28" s="94"/>
      <c r="K28" s="17"/>
    </row>
    <row r="29" spans="2:11" ht="15" customHeight="1">
      <c r="B29" s="20"/>
      <c r="C29" s="21"/>
      <c r="D29" s="94" t="s">
        <v>592</v>
      </c>
      <c r="E29" s="94"/>
      <c r="F29" s="94"/>
      <c r="G29" s="94"/>
      <c r="H29" s="94"/>
      <c r="I29" s="94"/>
      <c r="J29" s="94"/>
      <c r="K29" s="17"/>
    </row>
    <row r="30" spans="2:11" ht="12.75" customHeight="1">
      <c r="B30" s="20"/>
      <c r="C30" s="21"/>
      <c r="D30" s="21"/>
      <c r="E30" s="21"/>
      <c r="F30" s="21"/>
      <c r="G30" s="21"/>
      <c r="H30" s="21"/>
      <c r="I30" s="21"/>
      <c r="J30" s="21"/>
      <c r="K30" s="17"/>
    </row>
    <row r="31" spans="2:11" ht="15" customHeight="1">
      <c r="B31" s="20"/>
      <c r="C31" s="21"/>
      <c r="D31" s="94" t="s">
        <v>593</v>
      </c>
      <c r="E31" s="94"/>
      <c r="F31" s="94"/>
      <c r="G31" s="94"/>
      <c r="H31" s="94"/>
      <c r="I31" s="94"/>
      <c r="J31" s="94"/>
      <c r="K31" s="17"/>
    </row>
    <row r="32" spans="2:11" ht="15" customHeight="1">
      <c r="B32" s="20"/>
      <c r="C32" s="21"/>
      <c r="D32" s="94" t="s">
        <v>594</v>
      </c>
      <c r="E32" s="94"/>
      <c r="F32" s="94"/>
      <c r="G32" s="94"/>
      <c r="H32" s="94"/>
      <c r="I32" s="94"/>
      <c r="J32" s="94"/>
      <c r="K32" s="17"/>
    </row>
    <row r="33" spans="2:11" ht="15" customHeight="1">
      <c r="B33" s="20"/>
      <c r="C33" s="21"/>
      <c r="D33" s="94" t="s">
        <v>595</v>
      </c>
      <c r="E33" s="94"/>
      <c r="F33" s="94"/>
      <c r="G33" s="94"/>
      <c r="H33" s="94"/>
      <c r="I33" s="94"/>
      <c r="J33" s="94"/>
      <c r="K33" s="17"/>
    </row>
    <row r="34" spans="2:11" ht="15" customHeight="1">
      <c r="B34" s="20"/>
      <c r="C34" s="21"/>
      <c r="D34" s="19"/>
      <c r="E34" s="23" t="s">
        <v>121</v>
      </c>
      <c r="F34" s="19"/>
      <c r="G34" s="94" t="s">
        <v>596</v>
      </c>
      <c r="H34" s="94"/>
      <c r="I34" s="94"/>
      <c r="J34" s="94"/>
      <c r="K34" s="17"/>
    </row>
    <row r="35" spans="2:11" ht="30.75" customHeight="1">
      <c r="B35" s="20"/>
      <c r="C35" s="21"/>
      <c r="D35" s="19"/>
      <c r="E35" s="23" t="s">
        <v>597</v>
      </c>
      <c r="F35" s="19"/>
      <c r="G35" s="94" t="s">
        <v>598</v>
      </c>
      <c r="H35" s="94"/>
      <c r="I35" s="94"/>
      <c r="J35" s="94"/>
      <c r="K35" s="17"/>
    </row>
    <row r="36" spans="2:11" ht="15" customHeight="1">
      <c r="B36" s="20"/>
      <c r="C36" s="21"/>
      <c r="D36" s="19"/>
      <c r="E36" s="23" t="s">
        <v>57</v>
      </c>
      <c r="F36" s="19"/>
      <c r="G36" s="94" t="s">
        <v>599</v>
      </c>
      <c r="H36" s="94"/>
      <c r="I36" s="94"/>
      <c r="J36" s="94"/>
      <c r="K36" s="17"/>
    </row>
    <row r="37" spans="2:11" ht="15" customHeight="1">
      <c r="B37" s="20"/>
      <c r="C37" s="21"/>
      <c r="D37" s="19"/>
      <c r="E37" s="23" t="s">
        <v>122</v>
      </c>
      <c r="F37" s="19"/>
      <c r="G37" s="94" t="s">
        <v>600</v>
      </c>
      <c r="H37" s="94"/>
      <c r="I37" s="94"/>
      <c r="J37" s="94"/>
      <c r="K37" s="17"/>
    </row>
    <row r="38" spans="2:11" ht="15" customHeight="1">
      <c r="B38" s="20"/>
      <c r="C38" s="21"/>
      <c r="D38" s="19"/>
      <c r="E38" s="23" t="s">
        <v>123</v>
      </c>
      <c r="F38" s="19"/>
      <c r="G38" s="94" t="s">
        <v>601</v>
      </c>
      <c r="H38" s="94"/>
      <c r="I38" s="94"/>
      <c r="J38" s="94"/>
      <c r="K38" s="17"/>
    </row>
    <row r="39" spans="2:11" ht="15" customHeight="1">
      <c r="B39" s="20"/>
      <c r="C39" s="21"/>
      <c r="D39" s="19"/>
      <c r="E39" s="23" t="s">
        <v>124</v>
      </c>
      <c r="F39" s="19"/>
      <c r="G39" s="94" t="s">
        <v>602</v>
      </c>
      <c r="H39" s="94"/>
      <c r="I39" s="94"/>
      <c r="J39" s="94"/>
      <c r="K39" s="17"/>
    </row>
    <row r="40" spans="2:11" ht="15" customHeight="1">
      <c r="B40" s="20"/>
      <c r="C40" s="21"/>
      <c r="D40" s="19"/>
      <c r="E40" s="23" t="s">
        <v>603</v>
      </c>
      <c r="F40" s="19"/>
      <c r="G40" s="94" t="s">
        <v>604</v>
      </c>
      <c r="H40" s="94"/>
      <c r="I40" s="94"/>
      <c r="J40" s="94"/>
      <c r="K40" s="17"/>
    </row>
    <row r="41" spans="2:11" ht="15" customHeight="1">
      <c r="B41" s="20"/>
      <c r="C41" s="21"/>
      <c r="D41" s="19"/>
      <c r="E41" s="23"/>
      <c r="F41" s="19"/>
      <c r="G41" s="94" t="s">
        <v>605</v>
      </c>
      <c r="H41" s="94"/>
      <c r="I41" s="94"/>
      <c r="J41" s="94"/>
      <c r="K41" s="17"/>
    </row>
    <row r="42" spans="2:11" ht="15" customHeight="1">
      <c r="B42" s="20"/>
      <c r="C42" s="21"/>
      <c r="D42" s="19"/>
      <c r="E42" s="23" t="s">
        <v>606</v>
      </c>
      <c r="F42" s="19"/>
      <c r="G42" s="94" t="s">
        <v>607</v>
      </c>
      <c r="H42" s="94"/>
      <c r="I42" s="94"/>
      <c r="J42" s="94"/>
      <c r="K42" s="17"/>
    </row>
    <row r="43" spans="2:11" ht="15" customHeight="1">
      <c r="B43" s="20"/>
      <c r="C43" s="21"/>
      <c r="D43" s="19"/>
      <c r="E43" s="23" t="s">
        <v>126</v>
      </c>
      <c r="F43" s="19"/>
      <c r="G43" s="94" t="s">
        <v>608</v>
      </c>
      <c r="H43" s="94"/>
      <c r="I43" s="94"/>
      <c r="J43" s="94"/>
      <c r="K43" s="17"/>
    </row>
    <row r="44" spans="2:11" ht="12.75" customHeight="1">
      <c r="B44" s="20"/>
      <c r="C44" s="21"/>
      <c r="D44" s="19"/>
      <c r="E44" s="19"/>
      <c r="F44" s="19"/>
      <c r="G44" s="19"/>
      <c r="H44" s="19"/>
      <c r="I44" s="19"/>
      <c r="J44" s="19"/>
      <c r="K44" s="17"/>
    </row>
    <row r="45" spans="2:11" ht="15" customHeight="1">
      <c r="B45" s="20"/>
      <c r="C45" s="21"/>
      <c r="D45" s="94" t="s">
        <v>609</v>
      </c>
      <c r="E45" s="94"/>
      <c r="F45" s="94"/>
      <c r="G45" s="94"/>
      <c r="H45" s="94"/>
      <c r="I45" s="94"/>
      <c r="J45" s="94"/>
      <c r="K45" s="17"/>
    </row>
    <row r="46" spans="2:11" ht="15" customHeight="1">
      <c r="B46" s="20"/>
      <c r="C46" s="21"/>
      <c r="D46" s="21"/>
      <c r="E46" s="94" t="s">
        <v>610</v>
      </c>
      <c r="F46" s="94"/>
      <c r="G46" s="94"/>
      <c r="H46" s="94"/>
      <c r="I46" s="94"/>
      <c r="J46" s="94"/>
      <c r="K46" s="17"/>
    </row>
    <row r="47" spans="2:11" ht="15" customHeight="1">
      <c r="B47" s="20"/>
      <c r="C47" s="21"/>
      <c r="D47" s="21"/>
      <c r="E47" s="94" t="s">
        <v>611</v>
      </c>
      <c r="F47" s="94"/>
      <c r="G47" s="94"/>
      <c r="H47" s="94"/>
      <c r="I47" s="94"/>
      <c r="J47" s="94"/>
      <c r="K47" s="17"/>
    </row>
    <row r="48" spans="2:11" ht="15" customHeight="1">
      <c r="B48" s="20"/>
      <c r="C48" s="21"/>
      <c r="D48" s="21"/>
      <c r="E48" s="94" t="s">
        <v>612</v>
      </c>
      <c r="F48" s="94"/>
      <c r="G48" s="94"/>
      <c r="H48" s="94"/>
      <c r="I48" s="94"/>
      <c r="J48" s="94"/>
      <c r="K48" s="17"/>
    </row>
    <row r="49" spans="2:11" ht="15" customHeight="1">
      <c r="B49" s="20"/>
      <c r="C49" s="21"/>
      <c r="D49" s="94" t="s">
        <v>613</v>
      </c>
      <c r="E49" s="94"/>
      <c r="F49" s="94"/>
      <c r="G49" s="94"/>
      <c r="H49" s="94"/>
      <c r="I49" s="94"/>
      <c r="J49" s="94"/>
      <c r="K49" s="17"/>
    </row>
    <row r="50" spans="2:11" ht="25.5" customHeight="1">
      <c r="B50" s="16"/>
      <c r="C50" s="96" t="s">
        <v>614</v>
      </c>
      <c r="D50" s="96"/>
      <c r="E50" s="96"/>
      <c r="F50" s="96"/>
      <c r="G50" s="96"/>
      <c r="H50" s="96"/>
      <c r="I50" s="96"/>
      <c r="J50" s="96"/>
      <c r="K50" s="17"/>
    </row>
    <row r="51" spans="2:11" ht="5.25" customHeight="1">
      <c r="B51" s="16"/>
      <c r="C51" s="18"/>
      <c r="D51" s="18"/>
      <c r="E51" s="18"/>
      <c r="F51" s="18"/>
      <c r="G51" s="18"/>
      <c r="H51" s="18"/>
      <c r="I51" s="18"/>
      <c r="J51" s="18"/>
      <c r="K51" s="17"/>
    </row>
    <row r="52" spans="2:11" ht="15" customHeight="1">
      <c r="B52" s="16"/>
      <c r="C52" s="94" t="s">
        <v>615</v>
      </c>
      <c r="D52" s="94"/>
      <c r="E52" s="94"/>
      <c r="F52" s="94"/>
      <c r="G52" s="94"/>
      <c r="H52" s="94"/>
      <c r="I52" s="94"/>
      <c r="J52" s="94"/>
      <c r="K52" s="17"/>
    </row>
    <row r="53" spans="2:11" ht="15" customHeight="1">
      <c r="B53" s="16"/>
      <c r="C53" s="94" t="s">
        <v>616</v>
      </c>
      <c r="D53" s="94"/>
      <c r="E53" s="94"/>
      <c r="F53" s="94"/>
      <c r="G53" s="94"/>
      <c r="H53" s="94"/>
      <c r="I53" s="94"/>
      <c r="J53" s="94"/>
      <c r="K53" s="17"/>
    </row>
    <row r="54" spans="2:11" ht="12.75" customHeight="1">
      <c r="B54" s="16"/>
      <c r="C54" s="19"/>
      <c r="D54" s="19"/>
      <c r="E54" s="19"/>
      <c r="F54" s="19"/>
      <c r="G54" s="19"/>
      <c r="H54" s="19"/>
      <c r="I54" s="19"/>
      <c r="J54" s="19"/>
      <c r="K54" s="17"/>
    </row>
    <row r="55" spans="2:11" ht="15" customHeight="1">
      <c r="B55" s="16"/>
      <c r="C55" s="94" t="s">
        <v>617</v>
      </c>
      <c r="D55" s="94"/>
      <c r="E55" s="94"/>
      <c r="F55" s="94"/>
      <c r="G55" s="94"/>
      <c r="H55" s="94"/>
      <c r="I55" s="94"/>
      <c r="J55" s="94"/>
      <c r="K55" s="17"/>
    </row>
    <row r="56" spans="2:11" ht="15" customHeight="1">
      <c r="B56" s="16"/>
      <c r="C56" s="21"/>
      <c r="D56" s="94" t="s">
        <v>618</v>
      </c>
      <c r="E56" s="94"/>
      <c r="F56" s="94"/>
      <c r="G56" s="94"/>
      <c r="H56" s="94"/>
      <c r="I56" s="94"/>
      <c r="J56" s="94"/>
      <c r="K56" s="17"/>
    </row>
    <row r="57" spans="2:11" ht="15" customHeight="1">
      <c r="B57" s="16"/>
      <c r="C57" s="21"/>
      <c r="D57" s="94" t="s">
        <v>619</v>
      </c>
      <c r="E57" s="94"/>
      <c r="F57" s="94"/>
      <c r="G57" s="94"/>
      <c r="H57" s="94"/>
      <c r="I57" s="94"/>
      <c r="J57" s="94"/>
      <c r="K57" s="17"/>
    </row>
    <row r="58" spans="2:11" ht="15" customHeight="1">
      <c r="B58" s="16"/>
      <c r="C58" s="21"/>
      <c r="D58" s="94" t="s">
        <v>620</v>
      </c>
      <c r="E58" s="94"/>
      <c r="F58" s="94"/>
      <c r="G58" s="94"/>
      <c r="H58" s="94"/>
      <c r="I58" s="94"/>
      <c r="J58" s="94"/>
      <c r="K58" s="17"/>
    </row>
    <row r="59" spans="2:11" ht="15" customHeight="1">
      <c r="B59" s="16"/>
      <c r="C59" s="21"/>
      <c r="D59" s="94" t="s">
        <v>621</v>
      </c>
      <c r="E59" s="94"/>
      <c r="F59" s="94"/>
      <c r="G59" s="94"/>
      <c r="H59" s="94"/>
      <c r="I59" s="94"/>
      <c r="J59" s="94"/>
      <c r="K59" s="17"/>
    </row>
    <row r="60" spans="2:11" ht="15" customHeight="1">
      <c r="B60" s="16"/>
      <c r="C60" s="21"/>
      <c r="D60" s="95" t="s">
        <v>622</v>
      </c>
      <c r="E60" s="95"/>
      <c r="F60" s="95"/>
      <c r="G60" s="95"/>
      <c r="H60" s="95"/>
      <c r="I60" s="95"/>
      <c r="J60" s="95"/>
      <c r="K60" s="17"/>
    </row>
    <row r="61" spans="2:11" ht="15" customHeight="1">
      <c r="B61" s="16"/>
      <c r="C61" s="21"/>
      <c r="D61" s="94" t="s">
        <v>623</v>
      </c>
      <c r="E61" s="94"/>
      <c r="F61" s="94"/>
      <c r="G61" s="94"/>
      <c r="H61" s="94"/>
      <c r="I61" s="94"/>
      <c r="J61" s="94"/>
      <c r="K61" s="17"/>
    </row>
    <row r="62" spans="2:11" ht="12.75" customHeight="1">
      <c r="B62" s="16"/>
      <c r="C62" s="21"/>
      <c r="D62" s="21"/>
      <c r="E62" s="24"/>
      <c r="F62" s="21"/>
      <c r="G62" s="21"/>
      <c r="H62" s="21"/>
      <c r="I62" s="21"/>
      <c r="J62" s="21"/>
      <c r="K62" s="17"/>
    </row>
    <row r="63" spans="2:11" ht="15" customHeight="1">
      <c r="B63" s="16"/>
      <c r="C63" s="21"/>
      <c r="D63" s="94" t="s">
        <v>624</v>
      </c>
      <c r="E63" s="94"/>
      <c r="F63" s="94"/>
      <c r="G63" s="94"/>
      <c r="H63" s="94"/>
      <c r="I63" s="94"/>
      <c r="J63" s="94"/>
      <c r="K63" s="17"/>
    </row>
    <row r="64" spans="2:11" ht="15" customHeight="1">
      <c r="B64" s="16"/>
      <c r="C64" s="21"/>
      <c r="D64" s="95" t="s">
        <v>625</v>
      </c>
      <c r="E64" s="95"/>
      <c r="F64" s="95"/>
      <c r="G64" s="95"/>
      <c r="H64" s="95"/>
      <c r="I64" s="95"/>
      <c r="J64" s="95"/>
      <c r="K64" s="17"/>
    </row>
    <row r="65" spans="2:11" ht="15" customHeight="1">
      <c r="B65" s="16"/>
      <c r="C65" s="21"/>
      <c r="D65" s="94" t="s">
        <v>626</v>
      </c>
      <c r="E65" s="94"/>
      <c r="F65" s="94"/>
      <c r="G65" s="94"/>
      <c r="H65" s="94"/>
      <c r="I65" s="94"/>
      <c r="J65" s="94"/>
      <c r="K65" s="17"/>
    </row>
    <row r="66" spans="2:11" ht="15" customHeight="1">
      <c r="B66" s="16"/>
      <c r="C66" s="21"/>
      <c r="D66" s="94" t="s">
        <v>627</v>
      </c>
      <c r="E66" s="94"/>
      <c r="F66" s="94"/>
      <c r="G66" s="94"/>
      <c r="H66" s="94"/>
      <c r="I66" s="94"/>
      <c r="J66" s="94"/>
      <c r="K66" s="17"/>
    </row>
    <row r="67" spans="2:11" ht="15" customHeight="1">
      <c r="B67" s="16"/>
      <c r="C67" s="21"/>
      <c r="D67" s="94" t="s">
        <v>628</v>
      </c>
      <c r="E67" s="94"/>
      <c r="F67" s="94"/>
      <c r="G67" s="94"/>
      <c r="H67" s="94"/>
      <c r="I67" s="94"/>
      <c r="J67" s="94"/>
      <c r="K67" s="17"/>
    </row>
    <row r="68" spans="2:11" ht="15" customHeight="1">
      <c r="B68" s="16"/>
      <c r="C68" s="21"/>
      <c r="D68" s="94" t="s">
        <v>629</v>
      </c>
      <c r="E68" s="94"/>
      <c r="F68" s="94"/>
      <c r="G68" s="94"/>
      <c r="H68" s="94"/>
      <c r="I68" s="94"/>
      <c r="J68" s="94"/>
      <c r="K68" s="17"/>
    </row>
    <row r="69" spans="2:11" ht="12.75" customHeight="1">
      <c r="B69" s="25"/>
      <c r="C69" s="26"/>
      <c r="D69" s="26"/>
      <c r="E69" s="26"/>
      <c r="F69" s="26"/>
      <c r="G69" s="26"/>
      <c r="H69" s="26"/>
      <c r="I69" s="26"/>
      <c r="J69" s="26"/>
      <c r="K69" s="27"/>
    </row>
    <row r="70" spans="2:11" ht="18.75" customHeight="1">
      <c r="B70" s="28"/>
      <c r="C70" s="28"/>
      <c r="D70" s="28"/>
      <c r="E70" s="28"/>
      <c r="F70" s="28"/>
      <c r="G70" s="28"/>
      <c r="H70" s="28"/>
      <c r="I70" s="28"/>
      <c r="J70" s="28"/>
      <c r="K70" s="29"/>
    </row>
    <row r="71" spans="2:11" ht="18.75" customHeight="1">
      <c r="B71" s="29"/>
      <c r="C71" s="29"/>
      <c r="D71" s="29"/>
      <c r="E71" s="29"/>
      <c r="F71" s="29"/>
      <c r="G71" s="29"/>
      <c r="H71" s="29"/>
      <c r="I71" s="29"/>
      <c r="J71" s="29"/>
      <c r="K71" s="29"/>
    </row>
    <row r="72" spans="2:11" ht="7.5" customHeight="1">
      <c r="B72" s="30"/>
      <c r="C72" s="31"/>
      <c r="D72" s="31"/>
      <c r="E72" s="31"/>
      <c r="F72" s="31"/>
      <c r="G72" s="31"/>
      <c r="H72" s="31"/>
      <c r="I72" s="31"/>
      <c r="J72" s="31"/>
      <c r="K72" s="32"/>
    </row>
    <row r="73" spans="2:11" ht="45" customHeight="1">
      <c r="B73" s="33"/>
      <c r="C73" s="93" t="s">
        <v>90</v>
      </c>
      <c r="D73" s="93"/>
      <c r="E73" s="93"/>
      <c r="F73" s="93"/>
      <c r="G73" s="93"/>
      <c r="H73" s="93"/>
      <c r="I73" s="93"/>
      <c r="J73" s="93"/>
      <c r="K73" s="34"/>
    </row>
    <row r="74" spans="2:11" ht="17.25" customHeight="1">
      <c r="B74" s="33"/>
      <c r="C74" s="35" t="s">
        <v>630</v>
      </c>
      <c r="D74" s="35"/>
      <c r="E74" s="35"/>
      <c r="F74" s="35" t="s">
        <v>631</v>
      </c>
      <c r="G74" s="36"/>
      <c r="H74" s="35" t="s">
        <v>122</v>
      </c>
      <c r="I74" s="35" t="s">
        <v>60</v>
      </c>
      <c r="J74" s="35" t="s">
        <v>632</v>
      </c>
      <c r="K74" s="34"/>
    </row>
    <row r="75" spans="2:11" ht="17.25" customHeight="1">
      <c r="B75" s="33"/>
      <c r="C75" s="37" t="s">
        <v>633</v>
      </c>
      <c r="D75" s="37"/>
      <c r="E75" s="37"/>
      <c r="F75" s="38" t="s">
        <v>634</v>
      </c>
      <c r="G75" s="39"/>
      <c r="H75" s="37"/>
      <c r="I75" s="37"/>
      <c r="J75" s="37" t="s">
        <v>635</v>
      </c>
      <c r="K75" s="34"/>
    </row>
    <row r="76" spans="2:11" ht="5.25" customHeight="1">
      <c r="B76" s="33"/>
      <c r="C76" s="40"/>
      <c r="D76" s="40"/>
      <c r="E76" s="40"/>
      <c r="F76" s="40"/>
      <c r="G76" s="41"/>
      <c r="H76" s="40"/>
      <c r="I76" s="40"/>
      <c r="J76" s="40"/>
      <c r="K76" s="34"/>
    </row>
    <row r="77" spans="2:11" ht="15" customHeight="1">
      <c r="B77" s="33"/>
      <c r="C77" s="23" t="s">
        <v>57</v>
      </c>
      <c r="D77" s="40"/>
      <c r="E77" s="40"/>
      <c r="F77" s="42" t="s">
        <v>636</v>
      </c>
      <c r="G77" s="41"/>
      <c r="H77" s="23" t="s">
        <v>637</v>
      </c>
      <c r="I77" s="23" t="s">
        <v>638</v>
      </c>
      <c r="J77" s="23">
        <v>20</v>
      </c>
      <c r="K77" s="34"/>
    </row>
    <row r="78" spans="2:11" ht="15" customHeight="1">
      <c r="B78" s="33"/>
      <c r="C78" s="23" t="s">
        <v>639</v>
      </c>
      <c r="D78" s="23"/>
      <c r="E78" s="23"/>
      <c r="F78" s="42" t="s">
        <v>636</v>
      </c>
      <c r="G78" s="41"/>
      <c r="H78" s="23" t="s">
        <v>640</v>
      </c>
      <c r="I78" s="23" t="s">
        <v>638</v>
      </c>
      <c r="J78" s="23">
        <v>120</v>
      </c>
      <c r="K78" s="34"/>
    </row>
    <row r="79" spans="2:11" ht="15" customHeight="1">
      <c r="B79" s="43"/>
      <c r="C79" s="23" t="s">
        <v>641</v>
      </c>
      <c r="D79" s="23"/>
      <c r="E79" s="23"/>
      <c r="F79" s="42" t="s">
        <v>642</v>
      </c>
      <c r="G79" s="41"/>
      <c r="H79" s="23" t="s">
        <v>643</v>
      </c>
      <c r="I79" s="23" t="s">
        <v>638</v>
      </c>
      <c r="J79" s="23">
        <v>50</v>
      </c>
      <c r="K79" s="34"/>
    </row>
    <row r="80" spans="2:11" ht="15" customHeight="1">
      <c r="B80" s="43"/>
      <c r="C80" s="23" t="s">
        <v>644</v>
      </c>
      <c r="D80" s="23"/>
      <c r="E80" s="23"/>
      <c r="F80" s="42" t="s">
        <v>636</v>
      </c>
      <c r="G80" s="41"/>
      <c r="H80" s="23" t="s">
        <v>645</v>
      </c>
      <c r="I80" s="23" t="s">
        <v>646</v>
      </c>
      <c r="J80" s="23"/>
      <c r="K80" s="34"/>
    </row>
    <row r="81" spans="2:11" ht="15" customHeight="1">
      <c r="B81" s="43"/>
      <c r="C81" s="44" t="s">
        <v>647</v>
      </c>
      <c r="D81" s="44"/>
      <c r="E81" s="44"/>
      <c r="F81" s="45" t="s">
        <v>642</v>
      </c>
      <c r="G81" s="44"/>
      <c r="H81" s="44" t="s">
        <v>648</v>
      </c>
      <c r="I81" s="44" t="s">
        <v>638</v>
      </c>
      <c r="J81" s="44">
        <v>15</v>
      </c>
      <c r="K81" s="34"/>
    </row>
    <row r="82" spans="2:11" ht="15" customHeight="1">
      <c r="B82" s="43"/>
      <c r="C82" s="44" t="s">
        <v>649</v>
      </c>
      <c r="D82" s="44"/>
      <c r="E82" s="44"/>
      <c r="F82" s="45" t="s">
        <v>642</v>
      </c>
      <c r="G82" s="44"/>
      <c r="H82" s="44" t="s">
        <v>650</v>
      </c>
      <c r="I82" s="44" t="s">
        <v>638</v>
      </c>
      <c r="J82" s="44">
        <v>15</v>
      </c>
      <c r="K82" s="34"/>
    </row>
    <row r="83" spans="2:11" ht="15" customHeight="1">
      <c r="B83" s="43"/>
      <c r="C83" s="44" t="s">
        <v>651</v>
      </c>
      <c r="D83" s="44"/>
      <c r="E83" s="44"/>
      <c r="F83" s="45" t="s">
        <v>642</v>
      </c>
      <c r="G83" s="44"/>
      <c r="H83" s="44" t="s">
        <v>652</v>
      </c>
      <c r="I83" s="44" t="s">
        <v>638</v>
      </c>
      <c r="J83" s="44">
        <v>20</v>
      </c>
      <c r="K83" s="34"/>
    </row>
    <row r="84" spans="2:11" ht="15" customHeight="1">
      <c r="B84" s="43"/>
      <c r="C84" s="44" t="s">
        <v>653</v>
      </c>
      <c r="D84" s="44"/>
      <c r="E84" s="44"/>
      <c r="F84" s="45" t="s">
        <v>642</v>
      </c>
      <c r="G84" s="44"/>
      <c r="H84" s="44" t="s">
        <v>654</v>
      </c>
      <c r="I84" s="44" t="s">
        <v>638</v>
      </c>
      <c r="J84" s="44">
        <v>20</v>
      </c>
      <c r="K84" s="34"/>
    </row>
    <row r="85" spans="2:11" ht="15" customHeight="1">
      <c r="B85" s="43"/>
      <c r="C85" s="23" t="s">
        <v>655</v>
      </c>
      <c r="D85" s="23"/>
      <c r="E85" s="23"/>
      <c r="F85" s="42" t="s">
        <v>642</v>
      </c>
      <c r="G85" s="41"/>
      <c r="H85" s="23" t="s">
        <v>656</v>
      </c>
      <c r="I85" s="23" t="s">
        <v>638</v>
      </c>
      <c r="J85" s="23">
        <v>50</v>
      </c>
      <c r="K85" s="34"/>
    </row>
    <row r="86" spans="2:11" ht="15" customHeight="1">
      <c r="B86" s="43"/>
      <c r="C86" s="23" t="s">
        <v>657</v>
      </c>
      <c r="D86" s="23"/>
      <c r="E86" s="23"/>
      <c r="F86" s="42" t="s">
        <v>642</v>
      </c>
      <c r="G86" s="41"/>
      <c r="H86" s="23" t="s">
        <v>658</v>
      </c>
      <c r="I86" s="23" t="s">
        <v>638</v>
      </c>
      <c r="J86" s="23">
        <v>20</v>
      </c>
      <c r="K86" s="34"/>
    </row>
    <row r="87" spans="2:11" ht="15" customHeight="1">
      <c r="B87" s="43"/>
      <c r="C87" s="23" t="s">
        <v>659</v>
      </c>
      <c r="D87" s="23"/>
      <c r="E87" s="23"/>
      <c r="F87" s="42" t="s">
        <v>642</v>
      </c>
      <c r="G87" s="41"/>
      <c r="H87" s="23" t="s">
        <v>660</v>
      </c>
      <c r="I87" s="23" t="s">
        <v>638</v>
      </c>
      <c r="J87" s="23">
        <v>20</v>
      </c>
      <c r="K87" s="34"/>
    </row>
    <row r="88" spans="2:11" ht="15" customHeight="1">
      <c r="B88" s="43"/>
      <c r="C88" s="23" t="s">
        <v>661</v>
      </c>
      <c r="D88" s="23"/>
      <c r="E88" s="23"/>
      <c r="F88" s="42" t="s">
        <v>642</v>
      </c>
      <c r="G88" s="41"/>
      <c r="H88" s="23" t="s">
        <v>662</v>
      </c>
      <c r="I88" s="23" t="s">
        <v>638</v>
      </c>
      <c r="J88" s="23">
        <v>50</v>
      </c>
      <c r="K88" s="34"/>
    </row>
    <row r="89" spans="2:11" ht="15" customHeight="1">
      <c r="B89" s="43"/>
      <c r="C89" s="23" t="s">
        <v>663</v>
      </c>
      <c r="D89" s="23"/>
      <c r="E89" s="23"/>
      <c r="F89" s="42" t="s">
        <v>642</v>
      </c>
      <c r="G89" s="41"/>
      <c r="H89" s="23" t="s">
        <v>663</v>
      </c>
      <c r="I89" s="23" t="s">
        <v>638</v>
      </c>
      <c r="J89" s="23">
        <v>50</v>
      </c>
      <c r="K89" s="34"/>
    </row>
    <row r="90" spans="2:11" ht="15" customHeight="1">
      <c r="B90" s="43"/>
      <c r="C90" s="23" t="s">
        <v>127</v>
      </c>
      <c r="D90" s="23"/>
      <c r="E90" s="23"/>
      <c r="F90" s="42" t="s">
        <v>642</v>
      </c>
      <c r="G90" s="41"/>
      <c r="H90" s="23" t="s">
        <v>664</v>
      </c>
      <c r="I90" s="23" t="s">
        <v>638</v>
      </c>
      <c r="J90" s="23">
        <v>255</v>
      </c>
      <c r="K90" s="34"/>
    </row>
    <row r="91" spans="2:11" ht="15" customHeight="1">
      <c r="B91" s="43"/>
      <c r="C91" s="23" t="s">
        <v>665</v>
      </c>
      <c r="D91" s="23"/>
      <c r="E91" s="23"/>
      <c r="F91" s="42" t="s">
        <v>636</v>
      </c>
      <c r="G91" s="41"/>
      <c r="H91" s="23" t="s">
        <v>666</v>
      </c>
      <c r="I91" s="23" t="s">
        <v>667</v>
      </c>
      <c r="J91" s="23"/>
      <c r="K91" s="34"/>
    </row>
    <row r="92" spans="2:11" ht="15" customHeight="1">
      <c r="B92" s="43"/>
      <c r="C92" s="23" t="s">
        <v>668</v>
      </c>
      <c r="D92" s="23"/>
      <c r="E92" s="23"/>
      <c r="F92" s="42" t="s">
        <v>636</v>
      </c>
      <c r="G92" s="41"/>
      <c r="H92" s="23" t="s">
        <v>669</v>
      </c>
      <c r="I92" s="23" t="s">
        <v>670</v>
      </c>
      <c r="J92" s="23"/>
      <c r="K92" s="34"/>
    </row>
    <row r="93" spans="2:11" ht="15" customHeight="1">
      <c r="B93" s="43"/>
      <c r="C93" s="23" t="s">
        <v>671</v>
      </c>
      <c r="D93" s="23"/>
      <c r="E93" s="23"/>
      <c r="F93" s="42" t="s">
        <v>636</v>
      </c>
      <c r="G93" s="41"/>
      <c r="H93" s="23" t="s">
        <v>671</v>
      </c>
      <c r="I93" s="23" t="s">
        <v>670</v>
      </c>
      <c r="J93" s="23"/>
      <c r="K93" s="34"/>
    </row>
    <row r="94" spans="2:11" ht="15" customHeight="1">
      <c r="B94" s="43"/>
      <c r="C94" s="23" t="s">
        <v>42</v>
      </c>
      <c r="D94" s="23"/>
      <c r="E94" s="23"/>
      <c r="F94" s="42" t="s">
        <v>636</v>
      </c>
      <c r="G94" s="41"/>
      <c r="H94" s="23" t="s">
        <v>672</v>
      </c>
      <c r="I94" s="23" t="s">
        <v>670</v>
      </c>
      <c r="J94" s="23"/>
      <c r="K94" s="34"/>
    </row>
    <row r="95" spans="2:11" ht="15" customHeight="1">
      <c r="B95" s="43"/>
      <c r="C95" s="23" t="s">
        <v>52</v>
      </c>
      <c r="D95" s="23"/>
      <c r="E95" s="23"/>
      <c r="F95" s="42" t="s">
        <v>636</v>
      </c>
      <c r="G95" s="41"/>
      <c r="H95" s="23" t="s">
        <v>673</v>
      </c>
      <c r="I95" s="23" t="s">
        <v>670</v>
      </c>
      <c r="J95" s="23"/>
      <c r="K95" s="34"/>
    </row>
    <row r="96" spans="2:11" ht="15" customHeight="1">
      <c r="B96" s="46"/>
      <c r="C96" s="47"/>
      <c r="D96" s="47"/>
      <c r="E96" s="47"/>
      <c r="F96" s="47"/>
      <c r="G96" s="47"/>
      <c r="H96" s="47"/>
      <c r="I96" s="47"/>
      <c r="J96" s="47"/>
      <c r="K96" s="48"/>
    </row>
    <row r="97" spans="2:11" ht="18.75" customHeight="1">
      <c r="B97" s="49"/>
      <c r="C97" s="50"/>
      <c r="D97" s="50"/>
      <c r="E97" s="50"/>
      <c r="F97" s="50"/>
      <c r="G97" s="50"/>
      <c r="H97" s="50"/>
      <c r="I97" s="50"/>
      <c r="J97" s="50"/>
      <c r="K97" s="49"/>
    </row>
    <row r="98" spans="2:11" ht="18.75" customHeight="1">
      <c r="B98" s="29"/>
      <c r="C98" s="29"/>
      <c r="D98" s="29"/>
      <c r="E98" s="29"/>
      <c r="F98" s="29"/>
      <c r="G98" s="29"/>
      <c r="H98" s="29"/>
      <c r="I98" s="29"/>
      <c r="J98" s="29"/>
      <c r="K98" s="29"/>
    </row>
    <row r="99" spans="2:11" ht="7.5" customHeight="1">
      <c r="B99" s="30"/>
      <c r="C99" s="31"/>
      <c r="D99" s="31"/>
      <c r="E99" s="31"/>
      <c r="F99" s="31"/>
      <c r="G99" s="31"/>
      <c r="H99" s="31"/>
      <c r="I99" s="31"/>
      <c r="J99" s="31"/>
      <c r="K99" s="32"/>
    </row>
    <row r="100" spans="2:11" ht="45" customHeight="1">
      <c r="B100" s="33"/>
      <c r="C100" s="93" t="s">
        <v>674</v>
      </c>
      <c r="D100" s="93"/>
      <c r="E100" s="93"/>
      <c r="F100" s="93"/>
      <c r="G100" s="93"/>
      <c r="H100" s="93"/>
      <c r="I100" s="93"/>
      <c r="J100" s="93"/>
      <c r="K100" s="34"/>
    </row>
    <row r="101" spans="2:11" ht="17.25" customHeight="1">
      <c r="B101" s="33"/>
      <c r="C101" s="35" t="s">
        <v>630</v>
      </c>
      <c r="D101" s="35"/>
      <c r="E101" s="35"/>
      <c r="F101" s="35" t="s">
        <v>631</v>
      </c>
      <c r="G101" s="36"/>
      <c r="H101" s="35" t="s">
        <v>122</v>
      </c>
      <c r="I101" s="35" t="s">
        <v>60</v>
      </c>
      <c r="J101" s="35" t="s">
        <v>632</v>
      </c>
      <c r="K101" s="34"/>
    </row>
    <row r="102" spans="2:11" ht="17.25" customHeight="1">
      <c r="B102" s="33"/>
      <c r="C102" s="37" t="s">
        <v>633</v>
      </c>
      <c r="D102" s="37"/>
      <c r="E102" s="37"/>
      <c r="F102" s="38" t="s">
        <v>634</v>
      </c>
      <c r="G102" s="39"/>
      <c r="H102" s="37"/>
      <c r="I102" s="37"/>
      <c r="J102" s="37" t="s">
        <v>635</v>
      </c>
      <c r="K102" s="34"/>
    </row>
    <row r="103" spans="2:11" ht="5.25" customHeight="1">
      <c r="B103" s="33"/>
      <c r="C103" s="35"/>
      <c r="D103" s="35"/>
      <c r="E103" s="35"/>
      <c r="F103" s="35"/>
      <c r="G103" s="51"/>
      <c r="H103" s="35"/>
      <c r="I103" s="35"/>
      <c r="J103" s="35"/>
      <c r="K103" s="34"/>
    </row>
    <row r="104" spans="2:11" ht="15" customHeight="1">
      <c r="B104" s="33"/>
      <c r="C104" s="23" t="s">
        <v>57</v>
      </c>
      <c r="D104" s="40"/>
      <c r="E104" s="40"/>
      <c r="F104" s="42" t="s">
        <v>636</v>
      </c>
      <c r="G104" s="51"/>
      <c r="H104" s="23" t="s">
        <v>675</v>
      </c>
      <c r="I104" s="23" t="s">
        <v>638</v>
      </c>
      <c r="J104" s="23">
        <v>20</v>
      </c>
      <c r="K104" s="34"/>
    </row>
    <row r="105" spans="2:11" ht="15" customHeight="1">
      <c r="B105" s="33"/>
      <c r="C105" s="23" t="s">
        <v>639</v>
      </c>
      <c r="D105" s="23"/>
      <c r="E105" s="23"/>
      <c r="F105" s="42" t="s">
        <v>636</v>
      </c>
      <c r="G105" s="23"/>
      <c r="H105" s="23" t="s">
        <v>675</v>
      </c>
      <c r="I105" s="23" t="s">
        <v>638</v>
      </c>
      <c r="J105" s="23">
        <v>120</v>
      </c>
      <c r="K105" s="34"/>
    </row>
    <row r="106" spans="2:11" ht="15" customHeight="1">
      <c r="B106" s="43"/>
      <c r="C106" s="23" t="s">
        <v>641</v>
      </c>
      <c r="D106" s="23"/>
      <c r="E106" s="23"/>
      <c r="F106" s="42" t="s">
        <v>642</v>
      </c>
      <c r="G106" s="23"/>
      <c r="H106" s="23" t="s">
        <v>675</v>
      </c>
      <c r="I106" s="23" t="s">
        <v>638</v>
      </c>
      <c r="J106" s="23">
        <v>50</v>
      </c>
      <c r="K106" s="34"/>
    </row>
    <row r="107" spans="2:11" ht="15" customHeight="1">
      <c r="B107" s="43"/>
      <c r="C107" s="23" t="s">
        <v>644</v>
      </c>
      <c r="D107" s="23"/>
      <c r="E107" s="23"/>
      <c r="F107" s="42" t="s">
        <v>636</v>
      </c>
      <c r="G107" s="23"/>
      <c r="H107" s="23" t="s">
        <v>675</v>
      </c>
      <c r="I107" s="23" t="s">
        <v>646</v>
      </c>
      <c r="J107" s="23"/>
      <c r="K107" s="34"/>
    </row>
    <row r="108" spans="2:11" ht="15" customHeight="1">
      <c r="B108" s="43"/>
      <c r="C108" s="23" t="s">
        <v>655</v>
      </c>
      <c r="D108" s="23"/>
      <c r="E108" s="23"/>
      <c r="F108" s="42" t="s">
        <v>642</v>
      </c>
      <c r="G108" s="23"/>
      <c r="H108" s="23" t="s">
        <v>675</v>
      </c>
      <c r="I108" s="23" t="s">
        <v>638</v>
      </c>
      <c r="J108" s="23">
        <v>50</v>
      </c>
      <c r="K108" s="34"/>
    </row>
    <row r="109" spans="2:11" ht="15" customHeight="1">
      <c r="B109" s="43"/>
      <c r="C109" s="23" t="s">
        <v>663</v>
      </c>
      <c r="D109" s="23"/>
      <c r="E109" s="23"/>
      <c r="F109" s="42" t="s">
        <v>642</v>
      </c>
      <c r="G109" s="23"/>
      <c r="H109" s="23" t="s">
        <v>675</v>
      </c>
      <c r="I109" s="23" t="s">
        <v>638</v>
      </c>
      <c r="J109" s="23">
        <v>50</v>
      </c>
      <c r="K109" s="34"/>
    </row>
    <row r="110" spans="2:11" ht="15" customHeight="1">
      <c r="B110" s="43"/>
      <c r="C110" s="23" t="s">
        <v>661</v>
      </c>
      <c r="D110" s="23"/>
      <c r="E110" s="23"/>
      <c r="F110" s="42" t="s">
        <v>642</v>
      </c>
      <c r="G110" s="23"/>
      <c r="H110" s="23" t="s">
        <v>675</v>
      </c>
      <c r="I110" s="23" t="s">
        <v>638</v>
      </c>
      <c r="J110" s="23">
        <v>50</v>
      </c>
      <c r="K110" s="34"/>
    </row>
    <row r="111" spans="2:11" ht="15" customHeight="1">
      <c r="B111" s="43"/>
      <c r="C111" s="23" t="s">
        <v>57</v>
      </c>
      <c r="D111" s="23"/>
      <c r="E111" s="23"/>
      <c r="F111" s="42" t="s">
        <v>636</v>
      </c>
      <c r="G111" s="23"/>
      <c r="H111" s="23" t="s">
        <v>676</v>
      </c>
      <c r="I111" s="23" t="s">
        <v>638</v>
      </c>
      <c r="J111" s="23">
        <v>20</v>
      </c>
      <c r="K111" s="34"/>
    </row>
    <row r="112" spans="2:11" ht="15" customHeight="1">
      <c r="B112" s="43"/>
      <c r="C112" s="23" t="s">
        <v>677</v>
      </c>
      <c r="D112" s="23"/>
      <c r="E112" s="23"/>
      <c r="F112" s="42" t="s">
        <v>636</v>
      </c>
      <c r="G112" s="23"/>
      <c r="H112" s="23" t="s">
        <v>678</v>
      </c>
      <c r="I112" s="23" t="s">
        <v>638</v>
      </c>
      <c r="J112" s="23">
        <v>120</v>
      </c>
      <c r="K112" s="34"/>
    </row>
    <row r="113" spans="2:11" ht="15" customHeight="1">
      <c r="B113" s="43"/>
      <c r="C113" s="23" t="s">
        <v>42</v>
      </c>
      <c r="D113" s="23"/>
      <c r="E113" s="23"/>
      <c r="F113" s="42" t="s">
        <v>636</v>
      </c>
      <c r="G113" s="23"/>
      <c r="H113" s="23" t="s">
        <v>679</v>
      </c>
      <c r="I113" s="23" t="s">
        <v>670</v>
      </c>
      <c r="J113" s="23"/>
      <c r="K113" s="34"/>
    </row>
    <row r="114" spans="2:11" ht="15" customHeight="1">
      <c r="B114" s="43"/>
      <c r="C114" s="23" t="s">
        <v>52</v>
      </c>
      <c r="D114" s="23"/>
      <c r="E114" s="23"/>
      <c r="F114" s="42" t="s">
        <v>636</v>
      </c>
      <c r="G114" s="23"/>
      <c r="H114" s="23" t="s">
        <v>680</v>
      </c>
      <c r="I114" s="23" t="s">
        <v>670</v>
      </c>
      <c r="J114" s="23"/>
      <c r="K114" s="34"/>
    </row>
    <row r="115" spans="2:11" ht="15" customHeight="1">
      <c r="B115" s="43"/>
      <c r="C115" s="23" t="s">
        <v>60</v>
      </c>
      <c r="D115" s="23"/>
      <c r="E115" s="23"/>
      <c r="F115" s="42" t="s">
        <v>636</v>
      </c>
      <c r="G115" s="23"/>
      <c r="H115" s="23" t="s">
        <v>681</v>
      </c>
      <c r="I115" s="23" t="s">
        <v>682</v>
      </c>
      <c r="J115" s="23"/>
      <c r="K115" s="34"/>
    </row>
    <row r="116" spans="2:11" ht="15" customHeight="1">
      <c r="B116" s="46"/>
      <c r="C116" s="52"/>
      <c r="D116" s="52"/>
      <c r="E116" s="52"/>
      <c r="F116" s="52"/>
      <c r="G116" s="52"/>
      <c r="H116" s="52"/>
      <c r="I116" s="52"/>
      <c r="J116" s="52"/>
      <c r="K116" s="48"/>
    </row>
    <row r="117" spans="2:11" ht="18.75" customHeight="1">
      <c r="B117" s="53"/>
      <c r="C117" s="19"/>
      <c r="D117" s="19"/>
      <c r="E117" s="19"/>
      <c r="F117" s="54"/>
      <c r="G117" s="19"/>
      <c r="H117" s="19"/>
      <c r="I117" s="19"/>
      <c r="J117" s="19"/>
      <c r="K117" s="53"/>
    </row>
    <row r="118" spans="2:11" ht="18.75" customHeight="1">
      <c r="B118" s="29"/>
      <c r="C118" s="29"/>
      <c r="D118" s="29"/>
      <c r="E118" s="29"/>
      <c r="F118" s="29"/>
      <c r="G118" s="29"/>
      <c r="H118" s="29"/>
      <c r="I118" s="29"/>
      <c r="J118" s="29"/>
      <c r="K118" s="29"/>
    </row>
    <row r="119" spans="2:11" ht="7.5" customHeight="1">
      <c r="B119" s="55"/>
      <c r="C119" s="56"/>
      <c r="D119" s="56"/>
      <c r="E119" s="56"/>
      <c r="F119" s="56"/>
      <c r="G119" s="56"/>
      <c r="H119" s="56"/>
      <c r="I119" s="56"/>
      <c r="J119" s="56"/>
      <c r="K119" s="57"/>
    </row>
    <row r="120" spans="2:11" ht="45" customHeight="1">
      <c r="B120" s="58"/>
      <c r="C120" s="92" t="s">
        <v>683</v>
      </c>
      <c r="D120" s="92"/>
      <c r="E120" s="92"/>
      <c r="F120" s="92"/>
      <c r="G120" s="92"/>
      <c r="H120" s="92"/>
      <c r="I120" s="92"/>
      <c r="J120" s="92"/>
      <c r="K120" s="59"/>
    </row>
    <row r="121" spans="2:11" ht="17.25" customHeight="1">
      <c r="B121" s="60"/>
      <c r="C121" s="35" t="s">
        <v>630</v>
      </c>
      <c r="D121" s="35"/>
      <c r="E121" s="35"/>
      <c r="F121" s="35" t="s">
        <v>631</v>
      </c>
      <c r="G121" s="36"/>
      <c r="H121" s="35" t="s">
        <v>122</v>
      </c>
      <c r="I121" s="35" t="s">
        <v>60</v>
      </c>
      <c r="J121" s="35" t="s">
        <v>632</v>
      </c>
      <c r="K121" s="61"/>
    </row>
    <row r="122" spans="2:11" ht="17.25" customHeight="1">
      <c r="B122" s="60"/>
      <c r="C122" s="37" t="s">
        <v>633</v>
      </c>
      <c r="D122" s="37"/>
      <c r="E122" s="37"/>
      <c r="F122" s="38" t="s">
        <v>634</v>
      </c>
      <c r="G122" s="39"/>
      <c r="H122" s="37"/>
      <c r="I122" s="37"/>
      <c r="J122" s="37" t="s">
        <v>635</v>
      </c>
      <c r="K122" s="61"/>
    </row>
    <row r="123" spans="2:11" ht="5.25" customHeight="1">
      <c r="B123" s="62"/>
      <c r="C123" s="40"/>
      <c r="D123" s="40"/>
      <c r="E123" s="40"/>
      <c r="F123" s="40"/>
      <c r="G123" s="23"/>
      <c r="H123" s="40"/>
      <c r="I123" s="40"/>
      <c r="J123" s="40"/>
      <c r="K123" s="63"/>
    </row>
    <row r="124" spans="2:11" ht="15" customHeight="1">
      <c r="B124" s="62"/>
      <c r="C124" s="23" t="s">
        <v>639</v>
      </c>
      <c r="D124" s="40"/>
      <c r="E124" s="40"/>
      <c r="F124" s="42" t="s">
        <v>636</v>
      </c>
      <c r="G124" s="23"/>
      <c r="H124" s="23" t="s">
        <v>675</v>
      </c>
      <c r="I124" s="23" t="s">
        <v>638</v>
      </c>
      <c r="J124" s="23">
        <v>120</v>
      </c>
      <c r="K124" s="64"/>
    </row>
    <row r="125" spans="2:11" ht="15" customHeight="1">
      <c r="B125" s="62"/>
      <c r="C125" s="23" t="s">
        <v>684</v>
      </c>
      <c r="D125" s="23"/>
      <c r="E125" s="23"/>
      <c r="F125" s="42" t="s">
        <v>636</v>
      </c>
      <c r="G125" s="23"/>
      <c r="H125" s="23" t="s">
        <v>685</v>
      </c>
      <c r="I125" s="23" t="s">
        <v>638</v>
      </c>
      <c r="J125" s="23" t="s">
        <v>686</v>
      </c>
      <c r="K125" s="64"/>
    </row>
    <row r="126" spans="2:11" ht="15" customHeight="1">
      <c r="B126" s="62"/>
      <c r="C126" s="23" t="s">
        <v>585</v>
      </c>
      <c r="D126" s="23"/>
      <c r="E126" s="23"/>
      <c r="F126" s="42" t="s">
        <v>636</v>
      </c>
      <c r="G126" s="23"/>
      <c r="H126" s="23" t="s">
        <v>687</v>
      </c>
      <c r="I126" s="23" t="s">
        <v>638</v>
      </c>
      <c r="J126" s="23" t="s">
        <v>686</v>
      </c>
      <c r="K126" s="64"/>
    </row>
    <row r="127" spans="2:11" ht="15" customHeight="1">
      <c r="B127" s="62"/>
      <c r="C127" s="23" t="s">
        <v>647</v>
      </c>
      <c r="D127" s="23"/>
      <c r="E127" s="23"/>
      <c r="F127" s="42" t="s">
        <v>642</v>
      </c>
      <c r="G127" s="23"/>
      <c r="H127" s="23" t="s">
        <v>648</v>
      </c>
      <c r="I127" s="23" t="s">
        <v>638</v>
      </c>
      <c r="J127" s="23">
        <v>15</v>
      </c>
      <c r="K127" s="64"/>
    </row>
    <row r="128" spans="2:11" ht="15" customHeight="1">
      <c r="B128" s="62"/>
      <c r="C128" s="44" t="s">
        <v>649</v>
      </c>
      <c r="D128" s="44"/>
      <c r="E128" s="44"/>
      <c r="F128" s="45" t="s">
        <v>642</v>
      </c>
      <c r="G128" s="44"/>
      <c r="H128" s="44" t="s">
        <v>650</v>
      </c>
      <c r="I128" s="44" t="s">
        <v>638</v>
      </c>
      <c r="J128" s="44">
        <v>15</v>
      </c>
      <c r="K128" s="64"/>
    </row>
    <row r="129" spans="2:11" ht="15" customHeight="1">
      <c r="B129" s="62"/>
      <c r="C129" s="44" t="s">
        <v>651</v>
      </c>
      <c r="D129" s="44"/>
      <c r="E129" s="44"/>
      <c r="F129" s="45" t="s">
        <v>642</v>
      </c>
      <c r="G129" s="44"/>
      <c r="H129" s="44" t="s">
        <v>652</v>
      </c>
      <c r="I129" s="44" t="s">
        <v>638</v>
      </c>
      <c r="J129" s="44">
        <v>20</v>
      </c>
      <c r="K129" s="64"/>
    </row>
    <row r="130" spans="2:11" ht="15" customHeight="1">
      <c r="B130" s="62"/>
      <c r="C130" s="44" t="s">
        <v>653</v>
      </c>
      <c r="D130" s="44"/>
      <c r="E130" s="44"/>
      <c r="F130" s="45" t="s">
        <v>642</v>
      </c>
      <c r="G130" s="44"/>
      <c r="H130" s="44" t="s">
        <v>654</v>
      </c>
      <c r="I130" s="44" t="s">
        <v>638</v>
      </c>
      <c r="J130" s="44">
        <v>20</v>
      </c>
      <c r="K130" s="64"/>
    </row>
    <row r="131" spans="2:11" ht="15" customHeight="1">
      <c r="B131" s="62"/>
      <c r="C131" s="23" t="s">
        <v>641</v>
      </c>
      <c r="D131" s="23"/>
      <c r="E131" s="23"/>
      <c r="F131" s="42" t="s">
        <v>642</v>
      </c>
      <c r="G131" s="23"/>
      <c r="H131" s="23" t="s">
        <v>675</v>
      </c>
      <c r="I131" s="23" t="s">
        <v>638</v>
      </c>
      <c r="J131" s="23">
        <v>50</v>
      </c>
      <c r="K131" s="64"/>
    </row>
    <row r="132" spans="2:11" ht="15" customHeight="1">
      <c r="B132" s="62"/>
      <c r="C132" s="23" t="s">
        <v>655</v>
      </c>
      <c r="D132" s="23"/>
      <c r="E132" s="23"/>
      <c r="F132" s="42" t="s">
        <v>642</v>
      </c>
      <c r="G132" s="23"/>
      <c r="H132" s="23" t="s">
        <v>675</v>
      </c>
      <c r="I132" s="23" t="s">
        <v>638</v>
      </c>
      <c r="J132" s="23">
        <v>50</v>
      </c>
      <c r="K132" s="64"/>
    </row>
    <row r="133" spans="2:11" ht="15" customHeight="1">
      <c r="B133" s="62"/>
      <c r="C133" s="23" t="s">
        <v>661</v>
      </c>
      <c r="D133" s="23"/>
      <c r="E133" s="23"/>
      <c r="F133" s="42" t="s">
        <v>642</v>
      </c>
      <c r="G133" s="23"/>
      <c r="H133" s="23" t="s">
        <v>675</v>
      </c>
      <c r="I133" s="23" t="s">
        <v>638</v>
      </c>
      <c r="J133" s="23">
        <v>50</v>
      </c>
      <c r="K133" s="64"/>
    </row>
    <row r="134" spans="2:11" ht="15" customHeight="1">
      <c r="B134" s="62"/>
      <c r="C134" s="23" t="s">
        <v>663</v>
      </c>
      <c r="D134" s="23"/>
      <c r="E134" s="23"/>
      <c r="F134" s="42" t="s">
        <v>642</v>
      </c>
      <c r="G134" s="23"/>
      <c r="H134" s="23" t="s">
        <v>675</v>
      </c>
      <c r="I134" s="23" t="s">
        <v>638</v>
      </c>
      <c r="J134" s="23">
        <v>50</v>
      </c>
      <c r="K134" s="64"/>
    </row>
    <row r="135" spans="2:11" ht="15" customHeight="1">
      <c r="B135" s="62"/>
      <c r="C135" s="23" t="s">
        <v>127</v>
      </c>
      <c r="D135" s="23"/>
      <c r="E135" s="23"/>
      <c r="F135" s="42" t="s">
        <v>642</v>
      </c>
      <c r="G135" s="23"/>
      <c r="H135" s="23" t="s">
        <v>688</v>
      </c>
      <c r="I135" s="23" t="s">
        <v>638</v>
      </c>
      <c r="J135" s="23">
        <v>255</v>
      </c>
      <c r="K135" s="64"/>
    </row>
    <row r="136" spans="2:11" ht="15" customHeight="1">
      <c r="B136" s="62"/>
      <c r="C136" s="23" t="s">
        <v>665</v>
      </c>
      <c r="D136" s="23"/>
      <c r="E136" s="23"/>
      <c r="F136" s="42" t="s">
        <v>636</v>
      </c>
      <c r="G136" s="23"/>
      <c r="H136" s="23" t="s">
        <v>689</v>
      </c>
      <c r="I136" s="23" t="s">
        <v>667</v>
      </c>
      <c r="J136" s="23"/>
      <c r="K136" s="64"/>
    </row>
    <row r="137" spans="2:11" ht="15" customHeight="1">
      <c r="B137" s="62"/>
      <c r="C137" s="23" t="s">
        <v>668</v>
      </c>
      <c r="D137" s="23"/>
      <c r="E137" s="23"/>
      <c r="F137" s="42" t="s">
        <v>636</v>
      </c>
      <c r="G137" s="23"/>
      <c r="H137" s="23" t="s">
        <v>690</v>
      </c>
      <c r="I137" s="23" t="s">
        <v>670</v>
      </c>
      <c r="J137" s="23"/>
      <c r="K137" s="64"/>
    </row>
    <row r="138" spans="2:11" ht="15" customHeight="1">
      <c r="B138" s="62"/>
      <c r="C138" s="23" t="s">
        <v>671</v>
      </c>
      <c r="D138" s="23"/>
      <c r="E138" s="23"/>
      <c r="F138" s="42" t="s">
        <v>636</v>
      </c>
      <c r="G138" s="23"/>
      <c r="H138" s="23" t="s">
        <v>671</v>
      </c>
      <c r="I138" s="23" t="s">
        <v>670</v>
      </c>
      <c r="J138" s="23"/>
      <c r="K138" s="64"/>
    </row>
    <row r="139" spans="2:11" ht="15" customHeight="1">
      <c r="B139" s="62"/>
      <c r="C139" s="23" t="s">
        <v>42</v>
      </c>
      <c r="D139" s="23"/>
      <c r="E139" s="23"/>
      <c r="F139" s="42" t="s">
        <v>636</v>
      </c>
      <c r="G139" s="23"/>
      <c r="H139" s="23" t="s">
        <v>691</v>
      </c>
      <c r="I139" s="23" t="s">
        <v>670</v>
      </c>
      <c r="J139" s="23"/>
      <c r="K139" s="64"/>
    </row>
    <row r="140" spans="2:11" ht="15" customHeight="1">
      <c r="B140" s="62"/>
      <c r="C140" s="23" t="s">
        <v>692</v>
      </c>
      <c r="D140" s="23"/>
      <c r="E140" s="23"/>
      <c r="F140" s="42" t="s">
        <v>636</v>
      </c>
      <c r="G140" s="23"/>
      <c r="H140" s="23" t="s">
        <v>693</v>
      </c>
      <c r="I140" s="23" t="s">
        <v>670</v>
      </c>
      <c r="J140" s="23"/>
      <c r="K140" s="64"/>
    </row>
    <row r="141" spans="2:11" ht="15" customHeight="1">
      <c r="B141" s="65"/>
      <c r="C141" s="66"/>
      <c r="D141" s="66"/>
      <c r="E141" s="66"/>
      <c r="F141" s="66"/>
      <c r="G141" s="66"/>
      <c r="H141" s="66"/>
      <c r="I141" s="66"/>
      <c r="J141" s="66"/>
      <c r="K141" s="67"/>
    </row>
    <row r="142" spans="2:11" ht="18.75" customHeight="1">
      <c r="B142" s="19"/>
      <c r="C142" s="19"/>
      <c r="D142" s="19"/>
      <c r="E142" s="19"/>
      <c r="F142" s="54"/>
      <c r="G142" s="19"/>
      <c r="H142" s="19"/>
      <c r="I142" s="19"/>
      <c r="J142" s="19"/>
      <c r="K142" s="19"/>
    </row>
    <row r="143" spans="2:11" ht="18.75" customHeight="1">
      <c r="B143" s="29"/>
      <c r="C143" s="29"/>
      <c r="D143" s="29"/>
      <c r="E143" s="29"/>
      <c r="F143" s="29"/>
      <c r="G143" s="29"/>
      <c r="H143" s="29"/>
      <c r="I143" s="29"/>
      <c r="J143" s="29"/>
      <c r="K143" s="29"/>
    </row>
    <row r="144" spans="2:11" ht="7.5" customHeight="1">
      <c r="B144" s="30"/>
      <c r="C144" s="31"/>
      <c r="D144" s="31"/>
      <c r="E144" s="31"/>
      <c r="F144" s="31"/>
      <c r="G144" s="31"/>
      <c r="H144" s="31"/>
      <c r="I144" s="31"/>
      <c r="J144" s="31"/>
      <c r="K144" s="32"/>
    </row>
    <row r="145" spans="2:11" ht="45" customHeight="1">
      <c r="B145" s="33"/>
      <c r="C145" s="93" t="s">
        <v>694</v>
      </c>
      <c r="D145" s="93"/>
      <c r="E145" s="93"/>
      <c r="F145" s="93"/>
      <c r="G145" s="93"/>
      <c r="H145" s="93"/>
      <c r="I145" s="93"/>
      <c r="J145" s="93"/>
      <c r="K145" s="34"/>
    </row>
    <row r="146" spans="2:11" ht="17.25" customHeight="1">
      <c r="B146" s="33"/>
      <c r="C146" s="35" t="s">
        <v>630</v>
      </c>
      <c r="D146" s="35"/>
      <c r="E146" s="35"/>
      <c r="F146" s="35" t="s">
        <v>631</v>
      </c>
      <c r="G146" s="36"/>
      <c r="H146" s="35" t="s">
        <v>122</v>
      </c>
      <c r="I146" s="35" t="s">
        <v>60</v>
      </c>
      <c r="J146" s="35" t="s">
        <v>632</v>
      </c>
      <c r="K146" s="34"/>
    </row>
    <row r="147" spans="2:11" ht="17.25" customHeight="1">
      <c r="B147" s="33"/>
      <c r="C147" s="37" t="s">
        <v>633</v>
      </c>
      <c r="D147" s="37"/>
      <c r="E147" s="37"/>
      <c r="F147" s="38" t="s">
        <v>634</v>
      </c>
      <c r="G147" s="39"/>
      <c r="H147" s="37"/>
      <c r="I147" s="37"/>
      <c r="J147" s="37" t="s">
        <v>635</v>
      </c>
      <c r="K147" s="34"/>
    </row>
    <row r="148" spans="2:11" ht="5.25" customHeight="1">
      <c r="B148" s="43"/>
      <c r="C148" s="40"/>
      <c r="D148" s="40"/>
      <c r="E148" s="40"/>
      <c r="F148" s="40"/>
      <c r="G148" s="41"/>
      <c r="H148" s="40"/>
      <c r="I148" s="40"/>
      <c r="J148" s="40"/>
      <c r="K148" s="64"/>
    </row>
    <row r="149" spans="2:11" ht="15" customHeight="1">
      <c r="B149" s="43"/>
      <c r="C149" s="68" t="s">
        <v>639</v>
      </c>
      <c r="D149" s="23"/>
      <c r="E149" s="23"/>
      <c r="F149" s="69" t="s">
        <v>636</v>
      </c>
      <c r="G149" s="23"/>
      <c r="H149" s="68" t="s">
        <v>675</v>
      </c>
      <c r="I149" s="68" t="s">
        <v>638</v>
      </c>
      <c r="J149" s="68">
        <v>120</v>
      </c>
      <c r="K149" s="64"/>
    </row>
    <row r="150" spans="2:11" ht="15" customHeight="1">
      <c r="B150" s="43"/>
      <c r="C150" s="68" t="s">
        <v>684</v>
      </c>
      <c r="D150" s="23"/>
      <c r="E150" s="23"/>
      <c r="F150" s="69" t="s">
        <v>636</v>
      </c>
      <c r="G150" s="23"/>
      <c r="H150" s="68" t="s">
        <v>695</v>
      </c>
      <c r="I150" s="68" t="s">
        <v>638</v>
      </c>
      <c r="J150" s="68" t="s">
        <v>686</v>
      </c>
      <c r="K150" s="64"/>
    </row>
    <row r="151" spans="2:11" ht="15" customHeight="1">
      <c r="B151" s="43"/>
      <c r="C151" s="68" t="s">
        <v>585</v>
      </c>
      <c r="D151" s="23"/>
      <c r="E151" s="23"/>
      <c r="F151" s="69" t="s">
        <v>636</v>
      </c>
      <c r="G151" s="23"/>
      <c r="H151" s="68" t="s">
        <v>696</v>
      </c>
      <c r="I151" s="68" t="s">
        <v>638</v>
      </c>
      <c r="J151" s="68" t="s">
        <v>686</v>
      </c>
      <c r="K151" s="64"/>
    </row>
    <row r="152" spans="2:11" ht="15" customHeight="1">
      <c r="B152" s="43"/>
      <c r="C152" s="68" t="s">
        <v>641</v>
      </c>
      <c r="D152" s="23"/>
      <c r="E152" s="23"/>
      <c r="F152" s="69" t="s">
        <v>642</v>
      </c>
      <c r="G152" s="23"/>
      <c r="H152" s="68" t="s">
        <v>675</v>
      </c>
      <c r="I152" s="68" t="s">
        <v>638</v>
      </c>
      <c r="J152" s="68">
        <v>50</v>
      </c>
      <c r="K152" s="64"/>
    </row>
    <row r="153" spans="2:11" ht="15" customHeight="1">
      <c r="B153" s="43"/>
      <c r="C153" s="68" t="s">
        <v>644</v>
      </c>
      <c r="D153" s="23"/>
      <c r="E153" s="23"/>
      <c r="F153" s="69" t="s">
        <v>636</v>
      </c>
      <c r="G153" s="23"/>
      <c r="H153" s="68" t="s">
        <v>675</v>
      </c>
      <c r="I153" s="68" t="s">
        <v>646</v>
      </c>
      <c r="J153" s="68"/>
      <c r="K153" s="64"/>
    </row>
    <row r="154" spans="2:11" ht="15" customHeight="1">
      <c r="B154" s="43"/>
      <c r="C154" s="68" t="s">
        <v>655</v>
      </c>
      <c r="D154" s="23"/>
      <c r="E154" s="23"/>
      <c r="F154" s="69" t="s">
        <v>642</v>
      </c>
      <c r="G154" s="23"/>
      <c r="H154" s="68" t="s">
        <v>675</v>
      </c>
      <c r="I154" s="68" t="s">
        <v>638</v>
      </c>
      <c r="J154" s="68">
        <v>50</v>
      </c>
      <c r="K154" s="64"/>
    </row>
    <row r="155" spans="2:11" ht="15" customHeight="1">
      <c r="B155" s="43"/>
      <c r="C155" s="68" t="s">
        <v>663</v>
      </c>
      <c r="D155" s="23"/>
      <c r="E155" s="23"/>
      <c r="F155" s="69" t="s">
        <v>642</v>
      </c>
      <c r="G155" s="23"/>
      <c r="H155" s="68" t="s">
        <v>675</v>
      </c>
      <c r="I155" s="68" t="s">
        <v>638</v>
      </c>
      <c r="J155" s="68">
        <v>50</v>
      </c>
      <c r="K155" s="64"/>
    </row>
    <row r="156" spans="2:11" ht="15" customHeight="1">
      <c r="B156" s="43"/>
      <c r="C156" s="68" t="s">
        <v>661</v>
      </c>
      <c r="D156" s="23"/>
      <c r="E156" s="23"/>
      <c r="F156" s="69" t="s">
        <v>642</v>
      </c>
      <c r="G156" s="23"/>
      <c r="H156" s="68" t="s">
        <v>675</v>
      </c>
      <c r="I156" s="68" t="s">
        <v>638</v>
      </c>
      <c r="J156" s="68">
        <v>50</v>
      </c>
      <c r="K156" s="64"/>
    </row>
    <row r="157" spans="2:11" ht="15" customHeight="1">
      <c r="B157" s="43"/>
      <c r="C157" s="68" t="s">
        <v>99</v>
      </c>
      <c r="D157" s="23"/>
      <c r="E157" s="23"/>
      <c r="F157" s="69" t="s">
        <v>636</v>
      </c>
      <c r="G157" s="23"/>
      <c r="H157" s="68" t="s">
        <v>697</v>
      </c>
      <c r="I157" s="68" t="s">
        <v>638</v>
      </c>
      <c r="J157" s="68" t="s">
        <v>698</v>
      </c>
      <c r="K157" s="64"/>
    </row>
    <row r="158" spans="2:11" ht="15" customHeight="1">
      <c r="B158" s="43"/>
      <c r="C158" s="68" t="s">
        <v>699</v>
      </c>
      <c r="D158" s="23"/>
      <c r="E158" s="23"/>
      <c r="F158" s="69" t="s">
        <v>636</v>
      </c>
      <c r="G158" s="23"/>
      <c r="H158" s="68" t="s">
        <v>700</v>
      </c>
      <c r="I158" s="68" t="s">
        <v>670</v>
      </c>
      <c r="J158" s="68"/>
      <c r="K158" s="64"/>
    </row>
    <row r="159" spans="2:11" ht="15" customHeight="1">
      <c r="B159" s="70"/>
      <c r="C159" s="52"/>
      <c r="D159" s="52"/>
      <c r="E159" s="52"/>
      <c r="F159" s="52"/>
      <c r="G159" s="52"/>
      <c r="H159" s="52"/>
      <c r="I159" s="52"/>
      <c r="J159" s="52"/>
      <c r="K159" s="71"/>
    </row>
    <row r="160" spans="2:11" ht="18.75" customHeight="1">
      <c r="B160" s="19"/>
      <c r="C160" s="23"/>
      <c r="D160" s="23"/>
      <c r="E160" s="23"/>
      <c r="F160" s="42"/>
      <c r="G160" s="23"/>
      <c r="H160" s="23"/>
      <c r="I160" s="23"/>
      <c r="J160" s="23"/>
      <c r="K160" s="19"/>
    </row>
    <row r="161" spans="2:11" ht="18.75" customHeight="1">
      <c r="B161" s="29"/>
      <c r="C161" s="29"/>
      <c r="D161" s="29"/>
      <c r="E161" s="29"/>
      <c r="F161" s="29"/>
      <c r="G161" s="29"/>
      <c r="H161" s="29"/>
      <c r="I161" s="29"/>
      <c r="J161" s="29"/>
      <c r="K161" s="29"/>
    </row>
    <row r="162" spans="2:11" ht="7.5" customHeight="1">
      <c r="B162" s="11"/>
      <c r="C162" s="12"/>
      <c r="D162" s="12"/>
      <c r="E162" s="12"/>
      <c r="F162" s="12"/>
      <c r="G162" s="12"/>
      <c r="H162" s="12"/>
      <c r="I162" s="12"/>
      <c r="J162" s="12"/>
      <c r="K162" s="13"/>
    </row>
    <row r="163" spans="2:11" ht="45" customHeight="1">
      <c r="B163" s="14"/>
      <c r="C163" s="92" t="s">
        <v>701</v>
      </c>
      <c r="D163" s="92"/>
      <c r="E163" s="92"/>
      <c r="F163" s="92"/>
      <c r="G163" s="92"/>
      <c r="H163" s="92"/>
      <c r="I163" s="92"/>
      <c r="J163" s="92"/>
      <c r="K163" s="15"/>
    </row>
    <row r="164" spans="2:11" ht="17.25" customHeight="1">
      <c r="B164" s="14"/>
      <c r="C164" s="35" t="s">
        <v>630</v>
      </c>
      <c r="D164" s="35"/>
      <c r="E164" s="35"/>
      <c r="F164" s="35" t="s">
        <v>631</v>
      </c>
      <c r="G164" s="72"/>
      <c r="H164" s="73" t="s">
        <v>122</v>
      </c>
      <c r="I164" s="73" t="s">
        <v>60</v>
      </c>
      <c r="J164" s="35" t="s">
        <v>632</v>
      </c>
      <c r="K164" s="15"/>
    </row>
    <row r="165" spans="2:11" ht="17.25" customHeight="1">
      <c r="B165" s="16"/>
      <c r="C165" s="37" t="s">
        <v>633</v>
      </c>
      <c r="D165" s="37"/>
      <c r="E165" s="37"/>
      <c r="F165" s="38" t="s">
        <v>634</v>
      </c>
      <c r="G165" s="74"/>
      <c r="H165" s="75"/>
      <c r="I165" s="75"/>
      <c r="J165" s="37" t="s">
        <v>635</v>
      </c>
      <c r="K165" s="17"/>
    </row>
    <row r="166" spans="2:11" ht="5.25" customHeight="1">
      <c r="B166" s="43"/>
      <c r="C166" s="40"/>
      <c r="D166" s="40"/>
      <c r="E166" s="40"/>
      <c r="F166" s="40"/>
      <c r="G166" s="41"/>
      <c r="H166" s="40"/>
      <c r="I166" s="40"/>
      <c r="J166" s="40"/>
      <c r="K166" s="64"/>
    </row>
    <row r="167" spans="2:11" ht="15" customHeight="1">
      <c r="B167" s="43"/>
      <c r="C167" s="23" t="s">
        <v>639</v>
      </c>
      <c r="D167" s="23"/>
      <c r="E167" s="23"/>
      <c r="F167" s="42" t="s">
        <v>636</v>
      </c>
      <c r="G167" s="23"/>
      <c r="H167" s="23" t="s">
        <v>675</v>
      </c>
      <c r="I167" s="23" t="s">
        <v>638</v>
      </c>
      <c r="J167" s="23">
        <v>120</v>
      </c>
      <c r="K167" s="64"/>
    </row>
    <row r="168" spans="2:11" ht="15" customHeight="1">
      <c r="B168" s="43"/>
      <c r="C168" s="23" t="s">
        <v>684</v>
      </c>
      <c r="D168" s="23"/>
      <c r="E168" s="23"/>
      <c r="F168" s="42" t="s">
        <v>636</v>
      </c>
      <c r="G168" s="23"/>
      <c r="H168" s="23" t="s">
        <v>685</v>
      </c>
      <c r="I168" s="23" t="s">
        <v>638</v>
      </c>
      <c r="J168" s="23" t="s">
        <v>686</v>
      </c>
      <c r="K168" s="64"/>
    </row>
    <row r="169" spans="2:11" ht="15" customHeight="1">
      <c r="B169" s="43"/>
      <c r="C169" s="23" t="s">
        <v>585</v>
      </c>
      <c r="D169" s="23"/>
      <c r="E169" s="23"/>
      <c r="F169" s="42" t="s">
        <v>636</v>
      </c>
      <c r="G169" s="23"/>
      <c r="H169" s="23" t="s">
        <v>702</v>
      </c>
      <c r="I169" s="23" t="s">
        <v>638</v>
      </c>
      <c r="J169" s="23" t="s">
        <v>686</v>
      </c>
      <c r="K169" s="64"/>
    </row>
    <row r="170" spans="2:11" ht="15" customHeight="1">
      <c r="B170" s="43"/>
      <c r="C170" s="23" t="s">
        <v>641</v>
      </c>
      <c r="D170" s="23"/>
      <c r="E170" s="23"/>
      <c r="F170" s="42" t="s">
        <v>642</v>
      </c>
      <c r="G170" s="23"/>
      <c r="H170" s="23" t="s">
        <v>702</v>
      </c>
      <c r="I170" s="23" t="s">
        <v>638</v>
      </c>
      <c r="J170" s="23">
        <v>50</v>
      </c>
      <c r="K170" s="64"/>
    </row>
    <row r="171" spans="2:11" ht="15" customHeight="1">
      <c r="B171" s="43"/>
      <c r="C171" s="23" t="s">
        <v>644</v>
      </c>
      <c r="D171" s="23"/>
      <c r="E171" s="23"/>
      <c r="F171" s="42" t="s">
        <v>636</v>
      </c>
      <c r="G171" s="23"/>
      <c r="H171" s="23" t="s">
        <v>702</v>
      </c>
      <c r="I171" s="23" t="s">
        <v>646</v>
      </c>
      <c r="J171" s="23"/>
      <c r="K171" s="64"/>
    </row>
    <row r="172" spans="2:11" ht="15" customHeight="1">
      <c r="B172" s="43"/>
      <c r="C172" s="23" t="s">
        <v>655</v>
      </c>
      <c r="D172" s="23"/>
      <c r="E172" s="23"/>
      <c r="F172" s="42" t="s">
        <v>642</v>
      </c>
      <c r="G172" s="23"/>
      <c r="H172" s="23" t="s">
        <v>702</v>
      </c>
      <c r="I172" s="23" t="s">
        <v>638</v>
      </c>
      <c r="J172" s="23">
        <v>50</v>
      </c>
      <c r="K172" s="64"/>
    </row>
    <row r="173" spans="2:11" ht="15" customHeight="1">
      <c r="B173" s="43"/>
      <c r="C173" s="23" t="s">
        <v>663</v>
      </c>
      <c r="D173" s="23"/>
      <c r="E173" s="23"/>
      <c r="F173" s="42" t="s">
        <v>642</v>
      </c>
      <c r="G173" s="23"/>
      <c r="H173" s="23" t="s">
        <v>702</v>
      </c>
      <c r="I173" s="23" t="s">
        <v>638</v>
      </c>
      <c r="J173" s="23">
        <v>50</v>
      </c>
      <c r="K173" s="64"/>
    </row>
    <row r="174" spans="2:11" ht="15" customHeight="1">
      <c r="B174" s="43"/>
      <c r="C174" s="23" t="s">
        <v>661</v>
      </c>
      <c r="D174" s="23"/>
      <c r="E174" s="23"/>
      <c r="F174" s="42" t="s">
        <v>642</v>
      </c>
      <c r="G174" s="23"/>
      <c r="H174" s="23" t="s">
        <v>702</v>
      </c>
      <c r="I174" s="23" t="s">
        <v>638</v>
      </c>
      <c r="J174" s="23">
        <v>50</v>
      </c>
      <c r="K174" s="64"/>
    </row>
    <row r="175" spans="2:11" ht="15" customHeight="1">
      <c r="B175" s="43"/>
      <c r="C175" s="23" t="s">
        <v>121</v>
      </c>
      <c r="D175" s="23"/>
      <c r="E175" s="23"/>
      <c r="F175" s="42" t="s">
        <v>636</v>
      </c>
      <c r="G175" s="23"/>
      <c r="H175" s="23" t="s">
        <v>703</v>
      </c>
      <c r="I175" s="23" t="s">
        <v>704</v>
      </c>
      <c r="J175" s="23"/>
      <c r="K175" s="64"/>
    </row>
    <row r="176" spans="2:11" ht="15" customHeight="1">
      <c r="B176" s="43"/>
      <c r="C176" s="23" t="s">
        <v>60</v>
      </c>
      <c r="D176" s="23"/>
      <c r="E176" s="23"/>
      <c r="F176" s="42" t="s">
        <v>636</v>
      </c>
      <c r="G176" s="23"/>
      <c r="H176" s="23" t="s">
        <v>705</v>
      </c>
      <c r="I176" s="23" t="s">
        <v>706</v>
      </c>
      <c r="J176" s="23">
        <v>1</v>
      </c>
      <c r="K176" s="64"/>
    </row>
    <row r="177" spans="2:11" ht="15" customHeight="1">
      <c r="B177" s="43"/>
      <c r="C177" s="23" t="s">
        <v>57</v>
      </c>
      <c r="D177" s="23"/>
      <c r="E177" s="23"/>
      <c r="F177" s="42" t="s">
        <v>636</v>
      </c>
      <c r="G177" s="23"/>
      <c r="H177" s="23" t="s">
        <v>707</v>
      </c>
      <c r="I177" s="23" t="s">
        <v>638</v>
      </c>
      <c r="J177" s="23">
        <v>20</v>
      </c>
      <c r="K177" s="64"/>
    </row>
    <row r="178" spans="2:11" ht="15" customHeight="1">
      <c r="B178" s="43"/>
      <c r="C178" s="23" t="s">
        <v>122</v>
      </c>
      <c r="D178" s="23"/>
      <c r="E178" s="23"/>
      <c r="F178" s="42" t="s">
        <v>636</v>
      </c>
      <c r="G178" s="23"/>
      <c r="H178" s="23" t="s">
        <v>708</v>
      </c>
      <c r="I178" s="23" t="s">
        <v>638</v>
      </c>
      <c r="J178" s="23">
        <v>255</v>
      </c>
      <c r="K178" s="64"/>
    </row>
    <row r="179" spans="2:11" ht="15" customHeight="1">
      <c r="B179" s="43"/>
      <c r="C179" s="23" t="s">
        <v>123</v>
      </c>
      <c r="D179" s="23"/>
      <c r="E179" s="23"/>
      <c r="F179" s="42" t="s">
        <v>636</v>
      </c>
      <c r="G179" s="23"/>
      <c r="H179" s="23" t="s">
        <v>601</v>
      </c>
      <c r="I179" s="23" t="s">
        <v>638</v>
      </c>
      <c r="J179" s="23">
        <v>10</v>
      </c>
      <c r="K179" s="64"/>
    </row>
    <row r="180" spans="2:11" ht="15" customHeight="1">
      <c r="B180" s="43"/>
      <c r="C180" s="23" t="s">
        <v>124</v>
      </c>
      <c r="D180" s="23"/>
      <c r="E180" s="23"/>
      <c r="F180" s="42" t="s">
        <v>636</v>
      </c>
      <c r="G180" s="23"/>
      <c r="H180" s="23" t="s">
        <v>709</v>
      </c>
      <c r="I180" s="23" t="s">
        <v>670</v>
      </c>
      <c r="J180" s="23"/>
      <c r="K180" s="64"/>
    </row>
    <row r="181" spans="2:11" ht="15" customHeight="1">
      <c r="B181" s="43"/>
      <c r="C181" s="23" t="s">
        <v>710</v>
      </c>
      <c r="D181" s="23"/>
      <c r="E181" s="23"/>
      <c r="F181" s="42" t="s">
        <v>636</v>
      </c>
      <c r="G181" s="23"/>
      <c r="H181" s="23" t="s">
        <v>711</v>
      </c>
      <c r="I181" s="23" t="s">
        <v>670</v>
      </c>
      <c r="J181" s="23"/>
      <c r="K181" s="64"/>
    </row>
    <row r="182" spans="2:11" ht="15" customHeight="1">
      <c r="B182" s="43"/>
      <c r="C182" s="23" t="s">
        <v>699</v>
      </c>
      <c r="D182" s="23"/>
      <c r="E182" s="23"/>
      <c r="F182" s="42" t="s">
        <v>636</v>
      </c>
      <c r="G182" s="23"/>
      <c r="H182" s="23" t="s">
        <v>712</v>
      </c>
      <c r="I182" s="23" t="s">
        <v>670</v>
      </c>
      <c r="J182" s="23"/>
      <c r="K182" s="64"/>
    </row>
    <row r="183" spans="2:11" ht="15" customHeight="1">
      <c r="B183" s="43"/>
      <c r="C183" s="23" t="s">
        <v>126</v>
      </c>
      <c r="D183" s="23"/>
      <c r="E183" s="23"/>
      <c r="F183" s="42" t="s">
        <v>642</v>
      </c>
      <c r="G183" s="23"/>
      <c r="H183" s="23" t="s">
        <v>713</v>
      </c>
      <c r="I183" s="23" t="s">
        <v>638</v>
      </c>
      <c r="J183" s="23">
        <v>50</v>
      </c>
      <c r="K183" s="64"/>
    </row>
    <row r="184" spans="2:11" ht="15" customHeight="1">
      <c r="B184" s="43"/>
      <c r="C184" s="23" t="s">
        <v>714</v>
      </c>
      <c r="D184" s="23"/>
      <c r="E184" s="23"/>
      <c r="F184" s="42" t="s">
        <v>642</v>
      </c>
      <c r="G184" s="23"/>
      <c r="H184" s="23" t="s">
        <v>715</v>
      </c>
      <c r="I184" s="23" t="s">
        <v>716</v>
      </c>
      <c r="J184" s="23"/>
      <c r="K184" s="64"/>
    </row>
    <row r="185" spans="2:11" ht="15" customHeight="1">
      <c r="B185" s="43"/>
      <c r="C185" s="23" t="s">
        <v>717</v>
      </c>
      <c r="D185" s="23"/>
      <c r="E185" s="23"/>
      <c r="F185" s="42" t="s">
        <v>642</v>
      </c>
      <c r="G185" s="23"/>
      <c r="H185" s="23" t="s">
        <v>718</v>
      </c>
      <c r="I185" s="23" t="s">
        <v>716</v>
      </c>
      <c r="J185" s="23"/>
      <c r="K185" s="64"/>
    </row>
    <row r="186" spans="2:11" ht="15" customHeight="1">
      <c r="B186" s="43"/>
      <c r="C186" s="23" t="s">
        <v>719</v>
      </c>
      <c r="D186" s="23"/>
      <c r="E186" s="23"/>
      <c r="F186" s="42" t="s">
        <v>642</v>
      </c>
      <c r="G186" s="23"/>
      <c r="H186" s="23" t="s">
        <v>720</v>
      </c>
      <c r="I186" s="23" t="s">
        <v>716</v>
      </c>
      <c r="J186" s="23"/>
      <c r="K186" s="64"/>
    </row>
    <row r="187" spans="2:11" ht="15" customHeight="1">
      <c r="B187" s="43"/>
      <c r="C187" s="76" t="s">
        <v>721</v>
      </c>
      <c r="D187" s="23"/>
      <c r="E187" s="23"/>
      <c r="F187" s="42" t="s">
        <v>642</v>
      </c>
      <c r="G187" s="23"/>
      <c r="H187" s="23" t="s">
        <v>722</v>
      </c>
      <c r="I187" s="23" t="s">
        <v>723</v>
      </c>
      <c r="J187" s="77" t="s">
        <v>724</v>
      </c>
      <c r="K187" s="64"/>
    </row>
    <row r="188" spans="2:11" ht="15" customHeight="1">
      <c r="B188" s="43"/>
      <c r="C188" s="28" t="s">
        <v>46</v>
      </c>
      <c r="D188" s="23"/>
      <c r="E188" s="23"/>
      <c r="F188" s="42" t="s">
        <v>636</v>
      </c>
      <c r="G188" s="23"/>
      <c r="H188" s="19" t="s">
        <v>725</v>
      </c>
      <c r="I188" s="23" t="s">
        <v>726</v>
      </c>
      <c r="J188" s="23"/>
      <c r="K188" s="64"/>
    </row>
    <row r="189" spans="2:11" ht="15" customHeight="1">
      <c r="B189" s="43"/>
      <c r="C189" s="28" t="s">
        <v>727</v>
      </c>
      <c r="D189" s="23"/>
      <c r="E189" s="23"/>
      <c r="F189" s="42" t="s">
        <v>636</v>
      </c>
      <c r="G189" s="23"/>
      <c r="H189" s="23" t="s">
        <v>728</v>
      </c>
      <c r="I189" s="23" t="s">
        <v>670</v>
      </c>
      <c r="J189" s="23"/>
      <c r="K189" s="64"/>
    </row>
    <row r="190" spans="2:11" ht="15" customHeight="1">
      <c r="B190" s="43"/>
      <c r="C190" s="28" t="s">
        <v>729</v>
      </c>
      <c r="D190" s="23"/>
      <c r="E190" s="23"/>
      <c r="F190" s="42" t="s">
        <v>636</v>
      </c>
      <c r="G190" s="23"/>
      <c r="H190" s="23" t="s">
        <v>730</v>
      </c>
      <c r="I190" s="23" t="s">
        <v>670</v>
      </c>
      <c r="J190" s="23"/>
      <c r="K190" s="64"/>
    </row>
    <row r="191" spans="2:11" ht="15" customHeight="1">
      <c r="B191" s="43"/>
      <c r="C191" s="28" t="s">
        <v>731</v>
      </c>
      <c r="D191" s="23"/>
      <c r="E191" s="23"/>
      <c r="F191" s="42" t="s">
        <v>642</v>
      </c>
      <c r="G191" s="23"/>
      <c r="H191" s="23" t="s">
        <v>732</v>
      </c>
      <c r="I191" s="23" t="s">
        <v>670</v>
      </c>
      <c r="J191" s="23"/>
      <c r="K191" s="64"/>
    </row>
    <row r="192" spans="2:11" ht="15" customHeight="1">
      <c r="B192" s="70"/>
      <c r="C192" s="78"/>
      <c r="D192" s="52"/>
      <c r="E192" s="52"/>
      <c r="F192" s="52"/>
      <c r="G192" s="52"/>
      <c r="H192" s="52"/>
      <c r="I192" s="52"/>
      <c r="J192" s="52"/>
      <c r="K192" s="71"/>
    </row>
    <row r="193" spans="2:11" ht="18.75" customHeight="1">
      <c r="B193" s="19"/>
      <c r="C193" s="23"/>
      <c r="D193" s="23"/>
      <c r="E193" s="23"/>
      <c r="F193" s="42"/>
      <c r="G193" s="23"/>
      <c r="H193" s="23"/>
      <c r="I193" s="23"/>
      <c r="J193" s="23"/>
      <c r="K193" s="19"/>
    </row>
    <row r="194" spans="2:11" ht="18.75" customHeight="1">
      <c r="B194" s="19"/>
      <c r="C194" s="23"/>
      <c r="D194" s="23"/>
      <c r="E194" s="23"/>
      <c r="F194" s="42"/>
      <c r="G194" s="23"/>
      <c r="H194" s="23"/>
      <c r="I194" s="23"/>
      <c r="J194" s="23"/>
      <c r="K194" s="19"/>
    </row>
    <row r="195" spans="2:11" ht="18.75" customHeight="1">
      <c r="B195" s="29"/>
      <c r="C195" s="29"/>
      <c r="D195" s="29"/>
      <c r="E195" s="29"/>
      <c r="F195" s="29"/>
      <c r="G195" s="29"/>
      <c r="H195" s="29"/>
      <c r="I195" s="29"/>
      <c r="J195" s="29"/>
      <c r="K195" s="29"/>
    </row>
    <row r="196" spans="2:11">
      <c r="B196" s="11"/>
      <c r="C196" s="12"/>
      <c r="D196" s="12"/>
      <c r="E196" s="12"/>
      <c r="F196" s="12"/>
      <c r="G196" s="12"/>
      <c r="H196" s="12"/>
      <c r="I196" s="12"/>
      <c r="J196" s="12"/>
      <c r="K196" s="13"/>
    </row>
    <row r="197" spans="2:11" ht="22.2">
      <c r="B197" s="14"/>
      <c r="C197" s="92" t="s">
        <v>733</v>
      </c>
      <c r="D197" s="92"/>
      <c r="E197" s="92"/>
      <c r="F197" s="92"/>
      <c r="G197" s="92"/>
      <c r="H197" s="92"/>
      <c r="I197" s="92"/>
      <c r="J197" s="92"/>
      <c r="K197" s="15"/>
    </row>
    <row r="198" spans="2:11" ht="25.5" customHeight="1">
      <c r="B198" s="14"/>
      <c r="C198" s="79" t="s">
        <v>734</v>
      </c>
      <c r="D198" s="79"/>
      <c r="E198" s="79"/>
      <c r="F198" s="79" t="s">
        <v>735</v>
      </c>
      <c r="G198" s="80"/>
      <c r="H198" s="91" t="s">
        <v>736</v>
      </c>
      <c r="I198" s="91"/>
      <c r="J198" s="91"/>
      <c r="K198" s="15"/>
    </row>
    <row r="199" spans="2:11" ht="5.25" customHeight="1">
      <c r="B199" s="43"/>
      <c r="C199" s="40"/>
      <c r="D199" s="40"/>
      <c r="E199" s="40"/>
      <c r="F199" s="40"/>
      <c r="G199" s="23"/>
      <c r="H199" s="40"/>
      <c r="I199" s="40"/>
      <c r="J199" s="40"/>
      <c r="K199" s="64"/>
    </row>
    <row r="200" spans="2:11" ht="15" customHeight="1">
      <c r="B200" s="43"/>
      <c r="C200" s="23" t="s">
        <v>726</v>
      </c>
      <c r="D200" s="23"/>
      <c r="E200" s="23"/>
      <c r="F200" s="42" t="s">
        <v>47</v>
      </c>
      <c r="G200" s="23"/>
      <c r="H200" s="90" t="s">
        <v>737</v>
      </c>
      <c r="I200" s="90"/>
      <c r="J200" s="90"/>
      <c r="K200" s="64"/>
    </row>
    <row r="201" spans="2:11" ht="15" customHeight="1">
      <c r="B201" s="43"/>
      <c r="C201" s="49"/>
      <c r="D201" s="23"/>
      <c r="E201" s="23"/>
      <c r="F201" s="42" t="s">
        <v>48</v>
      </c>
      <c r="G201" s="23"/>
      <c r="H201" s="90" t="s">
        <v>738</v>
      </c>
      <c r="I201" s="90"/>
      <c r="J201" s="90"/>
      <c r="K201" s="64"/>
    </row>
    <row r="202" spans="2:11" ht="15" customHeight="1">
      <c r="B202" s="43"/>
      <c r="C202" s="49"/>
      <c r="D202" s="23"/>
      <c r="E202" s="23"/>
      <c r="F202" s="42" t="s">
        <v>51</v>
      </c>
      <c r="G202" s="23"/>
      <c r="H202" s="90" t="s">
        <v>739</v>
      </c>
      <c r="I202" s="90"/>
      <c r="J202" s="90"/>
      <c r="K202" s="64"/>
    </row>
    <row r="203" spans="2:11" ht="15" customHeight="1">
      <c r="B203" s="43"/>
      <c r="C203" s="23"/>
      <c r="D203" s="23"/>
      <c r="E203" s="23"/>
      <c r="F203" s="42" t="s">
        <v>49</v>
      </c>
      <c r="G203" s="23"/>
      <c r="H203" s="90" t="s">
        <v>740</v>
      </c>
      <c r="I203" s="90"/>
      <c r="J203" s="90"/>
      <c r="K203" s="64"/>
    </row>
    <row r="204" spans="2:11" ht="15" customHeight="1">
      <c r="B204" s="43"/>
      <c r="C204" s="23"/>
      <c r="D204" s="23"/>
      <c r="E204" s="23"/>
      <c r="F204" s="42" t="s">
        <v>50</v>
      </c>
      <c r="G204" s="23"/>
      <c r="H204" s="90" t="s">
        <v>741</v>
      </c>
      <c r="I204" s="90"/>
      <c r="J204" s="90"/>
      <c r="K204" s="64"/>
    </row>
    <row r="205" spans="2:11" ht="15" customHeight="1">
      <c r="B205" s="43"/>
      <c r="C205" s="23"/>
      <c r="D205" s="23"/>
      <c r="E205" s="23"/>
      <c r="F205" s="42"/>
      <c r="G205" s="23"/>
      <c r="H205" s="23"/>
      <c r="I205" s="23"/>
      <c r="J205" s="23"/>
      <c r="K205" s="64"/>
    </row>
    <row r="206" spans="2:11" ht="15" customHeight="1">
      <c r="B206" s="43"/>
      <c r="C206" s="23" t="s">
        <v>682</v>
      </c>
      <c r="D206" s="23"/>
      <c r="E206" s="23"/>
      <c r="F206" s="42" t="s">
        <v>82</v>
      </c>
      <c r="G206" s="23"/>
      <c r="H206" s="90" t="s">
        <v>742</v>
      </c>
      <c r="I206" s="90"/>
      <c r="J206" s="90"/>
      <c r="K206" s="64"/>
    </row>
    <row r="207" spans="2:11" ht="15" customHeight="1">
      <c r="B207" s="43"/>
      <c r="C207" s="49"/>
      <c r="D207" s="23"/>
      <c r="E207" s="23"/>
      <c r="F207" s="42" t="s">
        <v>579</v>
      </c>
      <c r="G207" s="23"/>
      <c r="H207" s="90" t="s">
        <v>580</v>
      </c>
      <c r="I207" s="90"/>
      <c r="J207" s="90"/>
      <c r="K207" s="64"/>
    </row>
    <row r="208" spans="2:11" ht="15" customHeight="1">
      <c r="B208" s="43"/>
      <c r="C208" s="23"/>
      <c r="D208" s="23"/>
      <c r="E208" s="23"/>
      <c r="F208" s="42" t="s">
        <v>577</v>
      </c>
      <c r="G208" s="23"/>
      <c r="H208" s="90" t="s">
        <v>743</v>
      </c>
      <c r="I208" s="90"/>
      <c r="J208" s="90"/>
      <c r="K208" s="64"/>
    </row>
    <row r="209" spans="2:11" ht="15" customHeight="1">
      <c r="B209" s="81"/>
      <c r="C209" s="49"/>
      <c r="D209" s="49"/>
      <c r="E209" s="49"/>
      <c r="F209" s="42" t="s">
        <v>581</v>
      </c>
      <c r="G209" s="28"/>
      <c r="H209" s="89" t="s">
        <v>582</v>
      </c>
      <c r="I209" s="89"/>
      <c r="J209" s="89"/>
      <c r="K209" s="82"/>
    </row>
    <row r="210" spans="2:11" ht="15" customHeight="1">
      <c r="B210" s="81"/>
      <c r="C210" s="49"/>
      <c r="D210" s="49"/>
      <c r="E210" s="49"/>
      <c r="F210" s="42" t="s">
        <v>583</v>
      </c>
      <c r="G210" s="28"/>
      <c r="H210" s="89" t="s">
        <v>744</v>
      </c>
      <c r="I210" s="89"/>
      <c r="J210" s="89"/>
      <c r="K210" s="82"/>
    </row>
    <row r="211" spans="2:11" ht="15" customHeight="1">
      <c r="B211" s="81"/>
      <c r="C211" s="49"/>
      <c r="D211" s="49"/>
      <c r="E211" s="49"/>
      <c r="F211" s="83"/>
      <c r="G211" s="28"/>
      <c r="H211" s="84"/>
      <c r="I211" s="84"/>
      <c r="J211" s="84"/>
      <c r="K211" s="82"/>
    </row>
    <row r="212" spans="2:11" ht="15" customHeight="1">
      <c r="B212" s="81"/>
      <c r="C212" s="23" t="s">
        <v>706</v>
      </c>
      <c r="D212" s="49"/>
      <c r="E212" s="49"/>
      <c r="F212" s="42">
        <v>1</v>
      </c>
      <c r="G212" s="28"/>
      <c r="H212" s="89" t="s">
        <v>745</v>
      </c>
      <c r="I212" s="89"/>
      <c r="J212" s="89"/>
      <c r="K212" s="82"/>
    </row>
    <row r="213" spans="2:11" ht="15" customHeight="1">
      <c r="B213" s="81"/>
      <c r="C213" s="49"/>
      <c r="D213" s="49"/>
      <c r="E213" s="49"/>
      <c r="F213" s="42">
        <v>2</v>
      </c>
      <c r="G213" s="28"/>
      <c r="H213" s="89" t="s">
        <v>746</v>
      </c>
      <c r="I213" s="89"/>
      <c r="J213" s="89"/>
      <c r="K213" s="82"/>
    </row>
    <row r="214" spans="2:11" ht="15" customHeight="1">
      <c r="B214" s="81"/>
      <c r="C214" s="49"/>
      <c r="D214" s="49"/>
      <c r="E214" s="49"/>
      <c r="F214" s="42">
        <v>3</v>
      </c>
      <c r="G214" s="28"/>
      <c r="H214" s="89" t="s">
        <v>747</v>
      </c>
      <c r="I214" s="89"/>
      <c r="J214" s="89"/>
      <c r="K214" s="82"/>
    </row>
    <row r="215" spans="2:11" ht="15" customHeight="1">
      <c r="B215" s="81"/>
      <c r="C215" s="49"/>
      <c r="D215" s="49"/>
      <c r="E215" s="49"/>
      <c r="F215" s="42">
        <v>4</v>
      </c>
      <c r="G215" s="28"/>
      <c r="H215" s="89" t="s">
        <v>748</v>
      </c>
      <c r="I215" s="89"/>
      <c r="J215" s="89"/>
      <c r="K215" s="82"/>
    </row>
    <row r="216" spans="2:11" ht="12.75" customHeight="1">
      <c r="B216" s="85"/>
      <c r="C216" s="86"/>
      <c r="D216" s="86"/>
      <c r="E216" s="86"/>
      <c r="F216" s="86"/>
      <c r="G216" s="86"/>
      <c r="H216" s="86"/>
      <c r="I216" s="86"/>
      <c r="J216" s="86"/>
      <c r="K216" s="87"/>
    </row>
  </sheetData>
  <sheetProtection formatCells="0" formatColumns="0" formatRows="0" insertColumns="0" insertRows="0" insertHyperlinks="0" deleteColumns="0" deleteRows="0" sort="0" autoFilter="0" pivotTables="0"/>
  <mergeCells count="77">
    <mergeCell ref="F17:J17"/>
    <mergeCell ref="C3:J3"/>
    <mergeCell ref="C9:J9"/>
    <mergeCell ref="D11:J11"/>
    <mergeCell ref="D14:J14"/>
    <mergeCell ref="D15:J15"/>
    <mergeCell ref="F16:J16"/>
    <mergeCell ref="D10:J10"/>
    <mergeCell ref="D13:J13"/>
    <mergeCell ref="C4:J4"/>
    <mergeCell ref="C6:J6"/>
    <mergeCell ref="C7:J7"/>
    <mergeCell ref="C23:J23"/>
    <mergeCell ref="D25:J25"/>
    <mergeCell ref="C24:J24"/>
    <mergeCell ref="F18:J18"/>
    <mergeCell ref="F21:J21"/>
    <mergeCell ref="F19:J19"/>
    <mergeCell ref="F20:J20"/>
    <mergeCell ref="D31:J31"/>
    <mergeCell ref="D32:J32"/>
    <mergeCell ref="D29:J29"/>
    <mergeCell ref="D28:J28"/>
    <mergeCell ref="D26:J26"/>
    <mergeCell ref="G43:J43"/>
    <mergeCell ref="G42:J42"/>
    <mergeCell ref="D33:J33"/>
    <mergeCell ref="G38:J38"/>
    <mergeCell ref="G39:J39"/>
    <mergeCell ref="G40:J40"/>
    <mergeCell ref="G41:J41"/>
    <mergeCell ref="G34:J34"/>
    <mergeCell ref="G35:J35"/>
    <mergeCell ref="G36:J36"/>
    <mergeCell ref="G37:J37"/>
    <mergeCell ref="D57:J57"/>
    <mergeCell ref="D56:J56"/>
    <mergeCell ref="D45:J45"/>
    <mergeCell ref="C50:J50"/>
    <mergeCell ref="C52:J52"/>
    <mergeCell ref="C53:J53"/>
    <mergeCell ref="C55:J55"/>
    <mergeCell ref="D49:J49"/>
    <mergeCell ref="E48:J48"/>
    <mergeCell ref="E47:J47"/>
    <mergeCell ref="E46:J46"/>
    <mergeCell ref="D59:J59"/>
    <mergeCell ref="D60:J60"/>
    <mergeCell ref="D63:J63"/>
    <mergeCell ref="D61:J61"/>
    <mergeCell ref="D58:J58"/>
    <mergeCell ref="D68:J68"/>
    <mergeCell ref="D66:J66"/>
    <mergeCell ref="D65:J65"/>
    <mergeCell ref="D67:J67"/>
    <mergeCell ref="D64:J64"/>
    <mergeCell ref="C163:J163"/>
    <mergeCell ref="C120:J120"/>
    <mergeCell ref="C145:J145"/>
    <mergeCell ref="C100:J100"/>
    <mergeCell ref="C73:J73"/>
    <mergeCell ref="H198:J198"/>
    <mergeCell ref="C197:J197"/>
    <mergeCell ref="H206:J206"/>
    <mergeCell ref="H204:J204"/>
    <mergeCell ref="H202:J202"/>
    <mergeCell ref="H200:J200"/>
    <mergeCell ref="H215:J215"/>
    <mergeCell ref="H208:J208"/>
    <mergeCell ref="H203:J203"/>
    <mergeCell ref="H201:J201"/>
    <mergeCell ref="H212:J212"/>
    <mergeCell ref="H214:J214"/>
    <mergeCell ref="H213:J213"/>
    <mergeCell ref="H210:J210"/>
    <mergeCell ref="H209:J209"/>
    <mergeCell ref="H207:J207"/>
  </mergeCells>
  <pageMargins left="0.59027779999999996" right="0.59027779999999996" top="0.59027779999999996" bottom="0.59027779999999996" header="0" footer="0"/>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5</vt:i4>
      </vt:variant>
    </vt:vector>
  </HeadingPairs>
  <TitlesOfParts>
    <vt:vector size="8" baseType="lpstr">
      <vt:lpstr>Rekapitulace stavby</vt:lpstr>
      <vt:lpstr>H403404 - Administrativní...</vt:lpstr>
      <vt:lpstr>Pokyny pro vyplnění</vt:lpstr>
      <vt:lpstr>'H403404 - Administrativní...'!Názvy_tisku</vt:lpstr>
      <vt:lpstr>'Rekapitulace stavby'!Názvy_tisku</vt:lpstr>
      <vt:lpstr>'H403404 - Administrativní...'!Oblast_tisku</vt:lpstr>
      <vt:lpstr>'Pokyny pro vyplnění'!Oblast_tisku</vt:lpstr>
      <vt:lpstr>'Rekapitulace stavby'!Oblast_tisku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Domov-PC\Domov</dc:creator>
  <cp:lastModifiedBy>user</cp:lastModifiedBy>
  <dcterms:created xsi:type="dcterms:W3CDTF">2018-12-15T10:09:58Z</dcterms:created>
  <dcterms:modified xsi:type="dcterms:W3CDTF">2018-12-15T14:54:16Z</dcterms:modified>
</cp:coreProperties>
</file>